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目次" sheetId="1" r:id="rId1"/>
    <sheet name="概要" sheetId="2" r:id="rId2"/>
    <sheet name="表１" sheetId="3" r:id="rId3"/>
    <sheet name="表２" sheetId="4" r:id="rId4"/>
    <sheet name="表３" sheetId="5" r:id="rId5"/>
    <sheet name="表４" sheetId="6" r:id="rId6"/>
    <sheet name="表５" sheetId="7" r:id="rId7"/>
    <sheet name="統計表１" sheetId="8" r:id="rId8"/>
    <sheet name="統計表２" sheetId="9" r:id="rId9"/>
    <sheet name="統計表３" sheetId="10" r:id="rId10"/>
    <sheet name="統計表４" sheetId="11" r:id="rId11"/>
  </sheets>
  <definedNames>
    <definedName name="_xlnm.Print_Area" localSheetId="7">'統計表１'!$A$1:$L$135</definedName>
    <definedName name="_xlnm.Print_Area" localSheetId="8">'統計表２'!$A$1:$P$135</definedName>
    <definedName name="_xlnm.Print_Area" localSheetId="9">'統計表３'!$A$1:$M$143</definedName>
    <definedName name="_xlnm.Print_Area" localSheetId="10">'統計表４'!$A$1:$P$134</definedName>
    <definedName name="_xlnm.Print_Area" localSheetId="2">'表１'!$A:$IV</definedName>
    <definedName name="_xlnm.Print_Area" localSheetId="3">'表２'!$A:$IV</definedName>
    <definedName name="_xlnm.Print_Area" localSheetId="4">'表３'!$A:$IV</definedName>
    <definedName name="_xlnm.Print_Area" localSheetId="6">'表５'!$A$1:$X$19</definedName>
    <definedName name="_xlnm.Print_Area">'統計表１'!$A$68:$K$134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<sst xmlns="http://schemas.openxmlformats.org/spreadsheetml/2006/main" count="1010" uniqueCount="354">
  <si>
    <t>概要</t>
  </si>
  <si>
    <t>表１</t>
  </si>
  <si>
    <t>施設の種類別にみた施設数</t>
  </si>
  <si>
    <t>表２</t>
  </si>
  <si>
    <t>病床の種類別にみた病床数</t>
  </si>
  <si>
    <t>表３</t>
  </si>
  <si>
    <t>施設の種類別にみた１施設あたり病床数</t>
  </si>
  <si>
    <t>表４</t>
  </si>
  <si>
    <t>医療施設数（２次医療圏別）</t>
  </si>
  <si>
    <t>表５</t>
  </si>
  <si>
    <t>病院病床数（２次医療圏別）</t>
  </si>
  <si>
    <t>統計表１</t>
  </si>
  <si>
    <t>医療施設数（保健所、市町別）</t>
  </si>
  <si>
    <t>統計表２</t>
  </si>
  <si>
    <t>病院病床数（保健所、市町別）</t>
  </si>
  <si>
    <t>統計表３</t>
  </si>
  <si>
    <t>統計表４</t>
  </si>
  <si>
    <t>表１　施設の種類別にみた施設数</t>
  </si>
  <si>
    <t>各年１０月１日現在</t>
  </si>
  <si>
    <t>区　　　　分</t>
  </si>
  <si>
    <t>施　　　設　　　数</t>
  </si>
  <si>
    <t>対平成１5年</t>
  </si>
  <si>
    <t>構成割合</t>
  </si>
  <si>
    <t>平成１３年</t>
  </si>
  <si>
    <t>平成１４年</t>
  </si>
  <si>
    <t>平成１５年</t>
  </si>
  <si>
    <t>平成１６年</t>
  </si>
  <si>
    <t>増減数</t>
  </si>
  <si>
    <t>総数</t>
  </si>
  <si>
    <t>病院</t>
  </si>
  <si>
    <t xml:space="preserve"> △2 </t>
  </si>
  <si>
    <t>　　精神病院</t>
  </si>
  <si>
    <t>　　一般病院</t>
  </si>
  <si>
    <t xml:space="preserve"> △2 </t>
  </si>
  <si>
    <t>（再掲）地域医療支援病院</t>
  </si>
  <si>
    <t>-</t>
  </si>
  <si>
    <t>（再掲）療養病床を有する病院</t>
  </si>
  <si>
    <t>（再掲）感染症病床を有する病院</t>
  </si>
  <si>
    <t>一般診療所</t>
  </si>
  <si>
    <t>　　有床</t>
  </si>
  <si>
    <t xml:space="preserve"> △29 </t>
  </si>
  <si>
    <t>（再掲）療養病床を有する一般診療所</t>
  </si>
  <si>
    <t xml:space="preserve"> △3 </t>
  </si>
  <si>
    <t>　　無床</t>
  </si>
  <si>
    <t>歯科診療所</t>
  </si>
  <si>
    <t>-</t>
  </si>
  <si>
    <t>表２　病床の種類別にみた病床数</t>
  </si>
  <si>
    <t>病　　　床　　　数</t>
  </si>
  <si>
    <t>対平成１５年</t>
  </si>
  <si>
    <t xml:space="preserve">△400 </t>
  </si>
  <si>
    <t xml:space="preserve">△125 </t>
  </si>
  <si>
    <t>　　精神病床</t>
  </si>
  <si>
    <t>　　　　精神病院</t>
  </si>
  <si>
    <t>　　　　一般病院</t>
  </si>
  <si>
    <t>　　感染症病床</t>
  </si>
  <si>
    <t>　　結核病床</t>
  </si>
  <si>
    <t>　　　　結核療養所</t>
  </si>
  <si>
    <t>-</t>
  </si>
  <si>
    <t>　　療養病床</t>
  </si>
  <si>
    <t>　　一般病床</t>
  </si>
  <si>
    <t xml:space="preserve">△401 </t>
  </si>
  <si>
    <t xml:space="preserve">△275 </t>
  </si>
  <si>
    <t>（再掲）療養病床</t>
  </si>
  <si>
    <t xml:space="preserve">△30 </t>
  </si>
  <si>
    <t>※１：「一般病床」は、平成１３・１４年は「一般病床」及び「経過的旧療養型病床群を除く経過的旧その他の病床」である。</t>
  </si>
  <si>
    <t>※２：「療養病床」は、平成１３・１４年は「療養病床」及び「経過的旧療養型病床群」である。</t>
  </si>
  <si>
    <t>表３　施設の種類別にみた１施設当たり病床数</t>
  </si>
  <si>
    <t xml:space="preserve">      各年１０月１日現在</t>
  </si>
  <si>
    <t>　　結核療養所</t>
  </si>
  <si>
    <t>一般診療所（有床診療所）</t>
  </si>
  <si>
    <t>表４　医療施設数（２次医療圏別）</t>
  </si>
  <si>
    <t>区　　分</t>
  </si>
  <si>
    <t>一般</t>
  </si>
  <si>
    <t>歯科</t>
  </si>
  <si>
    <t>診療所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</si>
  <si>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</si>
  <si>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</si>
  <si>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</si>
  <si>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</si>
  <si>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</si>
  <si>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</si>
  <si>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</si>
  <si>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</si>
  <si>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</si>
  <si>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</si>
  <si>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</si>
  <si>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表５　病院病床数（２次医療圏別）</t>
  </si>
  <si>
    <t>　　　　　　　各年１０月１日現在</t>
  </si>
  <si>
    <t>平成１３年</t>
  </si>
  <si>
    <t>平成１４年</t>
  </si>
  <si>
    <t>平成１５年</t>
  </si>
  <si>
    <t>平成１６年</t>
  </si>
  <si>
    <t>精神</t>
  </si>
  <si>
    <t>感染症</t>
  </si>
  <si>
    <t>結核</t>
  </si>
  <si>
    <t>一般等※１</t>
  </si>
  <si>
    <t>療養等※２</t>
  </si>
  <si>
    <t>療養</t>
  </si>
  <si>
    <t>北播磨</t>
  </si>
  <si>
    <t>※２：「療養病床」は、平成１３・１４年は「療養病床」及び「経過的旧療養型病床群」である。</t>
  </si>
  <si>
    <t>総数</t>
  </si>
  <si>
    <t>精神</t>
  </si>
  <si>
    <t>結核</t>
  </si>
  <si>
    <t>一般</t>
  </si>
  <si>
    <t>神戸市</t>
  </si>
  <si>
    <t>尼崎市</t>
  </si>
  <si>
    <t>西宮市</t>
  </si>
  <si>
    <t>芦屋市</t>
  </si>
  <si>
    <t>伊丹市</t>
  </si>
  <si>
    <t>宝塚市</t>
  </si>
  <si>
    <t>川西市</t>
  </si>
  <si>
    <t>猪名川町</t>
  </si>
  <si>
    <t>三田市</t>
  </si>
  <si>
    <t>明石市</t>
  </si>
  <si>
    <t>加古川市</t>
  </si>
  <si>
    <t>稲美町</t>
  </si>
  <si>
    <t>播磨町</t>
  </si>
  <si>
    <t>高砂市</t>
  </si>
  <si>
    <t>西脇市</t>
  </si>
  <si>
    <t>中町</t>
  </si>
  <si>
    <t>加美町</t>
  </si>
  <si>
    <t>八千代町</t>
  </si>
  <si>
    <t>黒田庄町</t>
  </si>
  <si>
    <t>三木市</t>
  </si>
  <si>
    <t>吉川町</t>
  </si>
  <si>
    <t>加西市</t>
  </si>
  <si>
    <t>小野市</t>
  </si>
  <si>
    <t>社町</t>
  </si>
  <si>
    <t>滝野町</t>
  </si>
  <si>
    <t>東条町</t>
  </si>
  <si>
    <t>姫路市</t>
  </si>
  <si>
    <t>家島町　　</t>
  </si>
  <si>
    <t>夢前町</t>
  </si>
  <si>
    <t>神崎町</t>
  </si>
  <si>
    <t>市川町</t>
  </si>
  <si>
    <t>福崎町</t>
  </si>
  <si>
    <t>香寺町</t>
  </si>
  <si>
    <t>大河内町</t>
  </si>
  <si>
    <t>龍野市</t>
  </si>
  <si>
    <t>新宮町</t>
  </si>
  <si>
    <t>揖保川町</t>
  </si>
  <si>
    <t>御津町</t>
  </si>
  <si>
    <t>太子町</t>
  </si>
  <si>
    <t>相生市</t>
  </si>
  <si>
    <t>赤穂市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</si>
  <si>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</si>
  <si>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</si>
  <si>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</si>
  <si>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</si>
  <si>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</si>
  <si>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</si>
  <si>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</si>
  <si>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</si>
  <si>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</si>
  <si>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</si>
  <si>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</si>
  <si>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</si>
  <si>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</si>
  <si>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</si>
  <si>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</si>
  <si>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</si>
  <si>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</si>
  <si>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</si>
  <si>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</si>
  <si>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</si>
  <si>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</si>
  <si>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</si>
  <si>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</si>
  <si>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</si>
  <si>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</si>
  <si>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柏原町</t>
  </si>
  <si>
    <t>氷上町</t>
  </si>
  <si>
    <t>青垣町</t>
  </si>
  <si>
    <t>春日町</t>
  </si>
  <si>
    <t>山南町</t>
  </si>
  <si>
    <t>市島町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</si>
  <si>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</si>
  <si>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</si>
  <si>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</si>
  <si>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</si>
  <si>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</si>
  <si>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</si>
  <si>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</si>
  <si>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</si>
  <si>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</si>
  <si>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　</t>
  </si>
  <si>
    <t>医療施設数　（保健所，市町別）</t>
  </si>
  <si>
    <t>病　　　　　　院</t>
  </si>
  <si>
    <t>療養型</t>
  </si>
  <si>
    <t>一　般　診　療　所　</t>
  </si>
  <si>
    <t>保健所</t>
  </si>
  <si>
    <t>市　町</t>
  </si>
  <si>
    <t>有する</t>
  </si>
  <si>
    <t>（再　掲）</t>
  </si>
  <si>
    <t>有床</t>
  </si>
  <si>
    <t>無床</t>
  </si>
  <si>
    <t>総　　数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</si>
  <si>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</si>
  <si>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</si>
  <si>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</si>
  <si>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</si>
  <si>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</si>
  <si>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</si>
  <si>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</si>
  <si>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</si>
  <si>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</si>
  <si>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　尼崎市</t>
  </si>
  <si>
    <t>　西宮市</t>
  </si>
  <si>
    <t>　芦屋</t>
  </si>
  <si>
    <t>　伊丹</t>
  </si>
  <si>
    <t>　宝塚</t>
  </si>
  <si>
    <t>　川西</t>
  </si>
  <si>
    <t>　三田</t>
  </si>
  <si>
    <t>　明石</t>
  </si>
  <si>
    <t>　加古川</t>
  </si>
  <si>
    <t>　高砂</t>
  </si>
  <si>
    <t>　西脇</t>
  </si>
  <si>
    <t>　三木</t>
  </si>
  <si>
    <t>　加西</t>
  </si>
  <si>
    <t>　社</t>
  </si>
  <si>
    <t>中播磨</t>
  </si>
  <si>
    <t xml:space="preserve">  姫路市</t>
  </si>
  <si>
    <t>　福崎</t>
  </si>
  <si>
    <t>西播磨</t>
  </si>
  <si>
    <t>　龍野</t>
  </si>
  <si>
    <t>平成１６年１０月１日現在</t>
  </si>
  <si>
    <t>　赤穂</t>
  </si>
  <si>
    <t>　佐用</t>
  </si>
  <si>
    <t>　山崎</t>
  </si>
  <si>
    <t>但馬</t>
  </si>
  <si>
    <t>　豊岡</t>
  </si>
  <si>
    <t>　浜坂</t>
  </si>
  <si>
    <t>　和田山</t>
  </si>
  <si>
    <t>養父市</t>
  </si>
  <si>
    <t>丹波</t>
  </si>
  <si>
    <t>　柏原</t>
  </si>
  <si>
    <t>　篠山</t>
  </si>
  <si>
    <t>篠山市</t>
  </si>
  <si>
    <t>淡路</t>
  </si>
  <si>
    <t>　洲本</t>
  </si>
  <si>
    <t>洲本市</t>
  </si>
  <si>
    <t>　津名</t>
  </si>
  <si>
    <t>　三原</t>
  </si>
  <si>
    <t xml:space="preserve"> </t>
  </si>
  <si>
    <t>病    床    別</t>
  </si>
  <si>
    <t>一  般  病  院</t>
  </si>
  <si>
    <t>病院</t>
  </si>
  <si>
    <t>病院病床数（保健所，市町別）</t>
  </si>
  <si>
    <t>精神病院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</si>
  <si>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</si>
  <si>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</si>
  <si>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</si>
  <si>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</si>
  <si>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</si>
  <si>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</si>
  <si>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</si>
  <si>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</si>
  <si>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</si>
  <si>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　芦屋</t>
  </si>
  <si>
    <t>平成１６年１０月１日現在</t>
  </si>
  <si>
    <t>　赤穂</t>
  </si>
  <si>
    <t>　佐用</t>
  </si>
  <si>
    <t>　山崎</t>
  </si>
  <si>
    <t>　津名</t>
  </si>
  <si>
    <t>　三原</t>
  </si>
  <si>
    <t>　　</t>
  </si>
  <si>
    <t>一般診療所</t>
  </si>
  <si>
    <t>歯科診療所</t>
  </si>
  <si>
    <t>人口</t>
  </si>
  <si>
    <t>　　　</t>
  </si>
  <si>
    <t>１施設当</t>
  </si>
  <si>
    <t>施設数</t>
  </si>
  <si>
    <t>人口10万対</t>
  </si>
  <si>
    <t>単位百人</t>
  </si>
  <si>
    <t>－</t>
  </si>
  <si>
    <t xml:space="preserve"> 医療施設数，人口１０万対施設数，１施設当たり人口（保健所，市町別）</t>
  </si>
  <si>
    <r>
      <t xml:space="preserve">病  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院</t>
    </r>
  </si>
  <si>
    <t>市　　町</t>
  </si>
  <si>
    <r>
      <t>(H1</t>
    </r>
    <r>
      <rPr>
        <sz val="12"/>
        <rFont val="ＭＳ Ｐゴシック"/>
        <family val="3"/>
      </rPr>
      <t>6</t>
    </r>
    <r>
      <rPr>
        <sz val="12"/>
        <rFont val="ＭＳ Ｐゴシック"/>
        <family val="3"/>
      </rPr>
      <t>.10.1)</t>
    </r>
  </si>
  <si>
    <t>神戸市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</si>
  <si>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</si>
  <si>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</si>
  <si>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</si>
  <si>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</si>
  <si>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</si>
  <si>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</si>
  <si>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</si>
  <si>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</si>
  <si>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</si>
  <si>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　芦屋</t>
  </si>
  <si>
    <t xml:space="preserve"> 注：  人口の総数は総務省統計局「平成１６年１０月１日現在推計人口」、市町別については兵庫県統計課「平成１６年１０月１日</t>
  </si>
  <si>
    <t xml:space="preserve">   　　  現在推計人口」をそれぞれ用いた。</t>
  </si>
  <si>
    <r>
      <t xml:space="preserve">病  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院</t>
    </r>
  </si>
  <si>
    <t>　津名</t>
  </si>
  <si>
    <t>　三原</t>
  </si>
  <si>
    <t>市　町</t>
  </si>
  <si>
    <t>保健所</t>
  </si>
  <si>
    <t xml:space="preserve">    東灘区</t>
  </si>
  <si>
    <t xml:space="preserve">    灘  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</si>
  <si>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</si>
  <si>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</si>
  <si>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</si>
  <si>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</si>
  <si>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  区</t>
  </si>
  <si>
    <t xml:space="preserve">    中央区</t>
  </si>
  <si>
    <t xml:space="preserve">    西  区</t>
  </si>
  <si>
    <t>芦　屋</t>
  </si>
  <si>
    <t>伊　丹</t>
  </si>
  <si>
    <t>宝　塚</t>
  </si>
  <si>
    <t>川　西</t>
  </si>
  <si>
    <t>三　田</t>
  </si>
  <si>
    <t>明　石</t>
  </si>
  <si>
    <t>加古川</t>
  </si>
  <si>
    <t>高　砂</t>
  </si>
  <si>
    <t>西　脇</t>
  </si>
  <si>
    <t>中　町</t>
  </si>
  <si>
    <t>三　木</t>
  </si>
  <si>
    <t>加　西</t>
  </si>
  <si>
    <t>社</t>
  </si>
  <si>
    <t>社　町</t>
  </si>
  <si>
    <t>福　崎</t>
  </si>
  <si>
    <t>家島町</t>
  </si>
  <si>
    <t>龍　野</t>
  </si>
  <si>
    <t>赤　穂</t>
  </si>
  <si>
    <t>佐　用</t>
  </si>
  <si>
    <t>山　崎</t>
  </si>
  <si>
    <t>豊　岡</t>
  </si>
  <si>
    <t>浜　坂</t>
  </si>
  <si>
    <t>和田山</t>
  </si>
  <si>
    <t>柏　原</t>
  </si>
  <si>
    <t>篠　山</t>
  </si>
  <si>
    <t>篠山市</t>
  </si>
  <si>
    <t>洲　本</t>
  </si>
  <si>
    <t>洲本市</t>
  </si>
  <si>
    <t>津　名</t>
  </si>
  <si>
    <t>三　原</t>
  </si>
  <si>
    <t>緑　町</t>
  </si>
  <si>
    <t>病           床           数</t>
  </si>
  <si>
    <t>人 口 １０ 万 対 病 床 数</t>
  </si>
  <si>
    <t>病  院</t>
  </si>
  <si>
    <t>一  般　診療所</t>
  </si>
  <si>
    <t>精  神</t>
  </si>
  <si>
    <t>結 核</t>
  </si>
  <si>
    <t>療　養</t>
  </si>
  <si>
    <t>一  般</t>
  </si>
  <si>
    <t>精  神</t>
  </si>
  <si>
    <t>人口</t>
  </si>
  <si>
    <t>病  床</t>
  </si>
  <si>
    <t>病 床</t>
  </si>
  <si>
    <t>加西市</t>
  </si>
  <si>
    <t>統計表４　病床数及び人口１０万対病床数（保健所、市町別）</t>
  </si>
  <si>
    <t>平成１６年医療施設調査</t>
  </si>
  <si>
    <t>医療施設数、人口10万対施設数、１施設当たり人口（保健所、市町別）</t>
  </si>
  <si>
    <t>病床数及び人口10万対病床数（保健所、市町別）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</si>
</sst>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  <numFmt numFmtId="187" formatCode="#,##0.0"/>
    <numFmt numFmtId="188" formatCode="_ * #,##0_ ;_ * \-#,##0_ ;_ * &quot;-&quot;_ ;_@_ "/>
    <numFmt numFmtId="189" formatCode="_ * #,##0_ ;_ * \-#,##0_ ;_*\ &quot;-&quot;_ ;_@_ "/>
    <numFmt numFmtId="190" formatCode="_ * #,##0_ ;_*\ \-#,##0_ ;_*\ &quot;-&quot;_ ;_@_ "/>
    <numFmt numFmtId="191" formatCode="_ * #,##0_ ;_*\ \-#,##0_ ;_*\ &quot;- &quot;_ ;_@_ "/>
    <numFmt numFmtId="192" formatCode="_ * #,##0.0_ ;_ * \-#,##0.0_ ;_ * &quot;-&quot;_ ;_ @_ 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3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dotted"/>
      <right style="dotted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 style="dotted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/>
      <right style="dotted">
        <color indexed="8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thin"/>
    </border>
    <border>
      <left style="thin"/>
      <right style="dotted">
        <color indexed="8"/>
      </right>
      <top style="thin">
        <color indexed="8"/>
      </top>
      <bottom style="dotted"/>
    </border>
    <border>
      <left style="dotted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dotted">
        <color indexed="8"/>
      </right>
      <top style="dotted"/>
      <bottom style="dotted"/>
    </border>
    <border>
      <left style="dotted"/>
      <right style="dotted">
        <color indexed="8"/>
      </right>
      <top style="dotted"/>
      <bottom>
        <color indexed="63"/>
      </bottom>
    </border>
    <border>
      <left style="thin">
        <color indexed="8"/>
      </left>
      <right style="dotted"/>
      <top style="dotted">
        <color indexed="8"/>
      </top>
      <bottom style="dotted">
        <color indexed="8"/>
      </bottom>
    </border>
    <border>
      <left style="dotted"/>
      <right style="dotted"/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/>
      <right style="thin"/>
      <top style="dotted">
        <color indexed="8"/>
      </top>
      <bottom style="thin">
        <color indexed="8"/>
      </bottom>
    </border>
    <border>
      <left style="thin"/>
      <right style="dotted">
        <color indexed="8"/>
      </right>
      <top style="dotted"/>
      <bottom style="thin"/>
    </border>
    <border>
      <left style="dotted">
        <color indexed="8"/>
      </left>
      <right style="dotted"/>
      <top style="dotted">
        <color indexed="8"/>
      </top>
      <bottom style="thin">
        <color indexed="8"/>
      </bottom>
    </border>
    <border>
      <left style="dotted"/>
      <right style="dotted">
        <color indexed="8"/>
      </right>
      <top style="dotted"/>
      <bottom style="thin"/>
    </border>
    <border>
      <left style="dotted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dotted"/>
      <right style="dotted"/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dotted">
        <color indexed="8"/>
      </right>
      <top style="dotted"/>
      <bottom>
        <color indexed="63"/>
      </bottom>
    </border>
    <border>
      <left style="dotted">
        <color indexed="8"/>
      </left>
      <right style="dotted"/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tted">
        <color indexed="8"/>
      </right>
      <top>
        <color indexed="63"/>
      </top>
      <bottom style="dotted"/>
    </border>
    <border>
      <left style="dotted">
        <color indexed="8"/>
      </left>
      <right style="dotted"/>
      <top>
        <color indexed="63"/>
      </top>
      <bottom style="dotted">
        <color indexed="8"/>
      </bottom>
    </border>
    <border>
      <left style="dotted">
        <color indexed="8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tted"/>
      <right style="dotted"/>
      <top style="thin">
        <color indexed="8"/>
      </top>
      <bottom style="dotted">
        <color indexed="8"/>
      </bottom>
    </border>
    <border>
      <left style="dotted"/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>
        <color indexed="8"/>
      </right>
      <top style="thin">
        <color indexed="8"/>
      </top>
      <bottom style="dotted">
        <color indexed="8"/>
      </bottom>
    </border>
    <border>
      <left style="dotted"/>
      <right style="dotted">
        <color indexed="8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tted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>
        <color indexed="63"/>
      </left>
      <right style="dotted">
        <color indexed="8"/>
      </right>
      <top style="thin"/>
      <bottom>
        <color indexed="63"/>
      </bottom>
    </border>
    <border>
      <left style="dotted"/>
      <right style="dotted"/>
      <top style="thin"/>
      <bottom style="dotted">
        <color indexed="8"/>
      </bottom>
    </border>
    <border>
      <left style="thin"/>
      <right style="dotted">
        <color indexed="8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>
        <color indexed="8"/>
      </left>
      <right style="dotted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tted">
        <color indexed="8"/>
      </left>
      <right style="dotted">
        <color indexed="8"/>
      </right>
      <top style="thin">
        <color indexed="8"/>
      </top>
      <bottom style="thin"/>
    </border>
    <border>
      <left style="dotted"/>
      <right style="dotted"/>
      <top style="thin"/>
      <bottom>
        <color indexed="63"/>
      </bottom>
    </border>
    <border>
      <left style="dotted">
        <color indexed="8"/>
      </left>
      <right style="dotted">
        <color indexed="8"/>
      </right>
      <top style="thin"/>
      <bottom>
        <color indexed="63"/>
      </bottom>
    </border>
    <border>
      <left style="dotted"/>
      <right style="dotted">
        <color indexed="8"/>
      </right>
      <top>
        <color indexed="63"/>
      </top>
      <bottom style="dotted"/>
    </border>
    <border>
      <left style="thin"/>
      <right style="thin"/>
      <top>
        <color indexed="63"/>
      </top>
      <bottom style="dotted">
        <color indexed="8"/>
      </bottom>
    </border>
    <border>
      <left style="thin">
        <color indexed="8"/>
      </left>
      <right style="dotted"/>
      <top>
        <color indexed="63"/>
      </top>
      <bottom style="dotted">
        <color indexed="8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>
        <color indexed="8"/>
      </right>
      <top style="dotted"/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/>
      <right style="thin">
        <color indexed="8"/>
      </right>
      <top>
        <color indexed="63"/>
      </top>
      <bottom style="thin"/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/>
      <top>
        <color indexed="63"/>
      </top>
      <bottom style="thin"/>
    </border>
    <border>
      <left style="dotted">
        <color indexed="8"/>
      </left>
      <right style="dotted"/>
      <top style="thin"/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 style="thin"/>
      <bottom style="thin">
        <color indexed="8"/>
      </bottom>
    </border>
    <border>
      <left style="dotted">
        <color indexed="8"/>
      </left>
      <right style="dotted"/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thin"/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/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/>
    </border>
    <border>
      <left style="dotted">
        <color indexed="8"/>
      </left>
      <right style="dotted">
        <color indexed="8"/>
      </right>
      <top style="thin"/>
      <bottom style="dotted">
        <color indexed="8"/>
      </bottom>
    </border>
    <border>
      <left style="dotted">
        <color indexed="8"/>
      </left>
      <right style="dotted"/>
      <top style="thin"/>
      <bottom style="dotted">
        <color indexed="8"/>
      </bottom>
    </border>
    <border>
      <left>
        <color indexed="63"/>
      </left>
      <right style="dotted">
        <color indexed="8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dotted">
        <color indexed="8"/>
      </bottom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uble"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tted"/>
      <right style="dotted"/>
      <top>
        <color indexed="63"/>
      </top>
      <bottom style="dotted">
        <color indexed="8"/>
      </bottom>
    </border>
    <border>
      <left style="dotted">
        <color indexed="8"/>
      </left>
      <right style="dotted"/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 style="dotted">
        <color indexed="8"/>
      </right>
      <top style="dotted">
        <color indexed="8"/>
      </top>
      <bottom style="thin"/>
    </border>
    <border>
      <left style="dotted"/>
      <right style="dotted"/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double">
        <color indexed="8"/>
      </left>
      <right style="thin">
        <color indexed="8"/>
      </right>
      <top style="dotted">
        <color indexed="8"/>
      </top>
      <bottom style="thin"/>
    </border>
    <border>
      <left style="dotted">
        <color indexed="8"/>
      </left>
      <right style="double">
        <color indexed="8"/>
      </right>
      <top style="thin"/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thin"/>
      <bottom style="dotted">
        <color indexed="8"/>
      </bottom>
    </border>
    <border>
      <left style="dotted"/>
      <right style="dotted"/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>
        <color indexed="63"/>
      </top>
      <bottom style="dotted">
        <color indexed="8"/>
      </bottom>
    </border>
    <border>
      <left style="dotted"/>
      <right style="dotted"/>
      <top style="dotted">
        <color indexed="8"/>
      </top>
      <bottom style="dotted"/>
    </border>
    <border>
      <left style="dotted"/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dotted"/>
      <right style="dotted"/>
      <top style="dotted"/>
      <bottom style="thin"/>
    </border>
    <border>
      <left style="dotted">
        <color indexed="8"/>
      </left>
      <right style="dotted"/>
      <top style="dotted"/>
      <bottom style="thin"/>
    </border>
    <border>
      <left>
        <color indexed="63"/>
      </left>
      <right style="dotted">
        <color indexed="8"/>
      </right>
      <top style="dotted"/>
      <bottom style="thin"/>
    </border>
    <border>
      <left>
        <color indexed="63"/>
      </left>
      <right style="dotted"/>
      <top style="dotted">
        <color indexed="8"/>
      </top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 style="dotted">
        <color indexed="8"/>
      </left>
      <right style="dotted">
        <color indexed="8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 style="dotted"/>
      <right style="dotted">
        <color indexed="8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dotted"/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uble"/>
      <right style="thin">
        <color indexed="8"/>
      </right>
      <top style="dotted"/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/>
      <bottom style="thin"/>
    </border>
    <border>
      <left style="double">
        <color indexed="8"/>
      </left>
      <right>
        <color indexed="63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 style="dotted"/>
      <right style="dotted">
        <color indexed="8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double"/>
      <right style="thin">
        <color indexed="8"/>
      </right>
      <top style="dotted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tted">
        <color indexed="8"/>
      </bottom>
    </border>
    <border>
      <left style="dotted"/>
      <right style="dotted">
        <color indexed="8"/>
      </right>
      <top>
        <color indexed="63"/>
      </top>
      <bottom style="dotted">
        <color indexed="8"/>
      </bottom>
    </border>
    <border>
      <left style="dotted"/>
      <right style="dotted">
        <color indexed="8"/>
      </right>
      <top style="dotted"/>
      <bottom style="dotted">
        <color indexed="8"/>
      </bottom>
    </border>
    <border>
      <left style="double"/>
      <right style="thin">
        <color indexed="8"/>
      </right>
      <top style="dotted"/>
      <bottom style="dotted">
        <color indexed="8"/>
      </bottom>
    </border>
    <border>
      <left style="dotted">
        <color indexed="8"/>
      </left>
      <right style="dotted"/>
      <top style="dotted">
        <color indexed="8"/>
      </top>
      <bottom style="dotted"/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dotted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/>
      <bottom style="dotted"/>
    </border>
    <border>
      <left>
        <color indexed="63"/>
      </left>
      <right style="dotted"/>
      <top style="thin"/>
      <bottom style="dotted">
        <color indexed="8"/>
      </bottom>
    </border>
    <border>
      <left style="dotted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dotted">
        <color indexed="8"/>
      </right>
      <top style="thin"/>
      <bottom style="dotted"/>
    </border>
    <border>
      <left>
        <color indexed="63"/>
      </left>
      <right style="dotted"/>
      <top style="dotted">
        <color indexed="8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dotted">
        <color indexed="8"/>
      </left>
      <right style="dotted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 style="thin">
        <color indexed="8"/>
      </right>
      <top style="thin"/>
      <bottom style="thin"/>
    </border>
    <border>
      <left style="double"/>
      <right style="thin">
        <color indexed="8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double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uble"/>
      <right style="thin">
        <color indexed="8"/>
      </right>
      <top style="dotted"/>
      <bottom>
        <color indexed="63"/>
      </bottom>
    </border>
    <border>
      <left style="dotted">
        <color indexed="8"/>
      </left>
      <right style="dotted"/>
      <top style="dotted"/>
      <bottom>
        <color indexed="63"/>
      </bottom>
    </border>
    <border>
      <left>
        <color indexed="63"/>
      </left>
      <right style="dashed"/>
      <top>
        <color indexed="63"/>
      </top>
      <bottom style="dotted">
        <color indexed="8"/>
      </bottom>
    </border>
    <border>
      <left>
        <color indexed="63"/>
      </left>
      <right style="dotted"/>
      <top>
        <color indexed="63"/>
      </top>
      <bottom style="thin"/>
    </border>
    <border>
      <left style="dotted">
        <color indexed="8"/>
      </left>
      <right style="dotted"/>
      <top style="thin"/>
      <bottom style="dotted"/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dotted">
        <color indexed="8"/>
      </right>
      <top style="dotted">
        <color indexed="8"/>
      </top>
      <bottom style="thin"/>
    </border>
    <border>
      <left style="dotted">
        <color indexed="8"/>
      </left>
      <right style="dotted"/>
      <top style="dotted">
        <color indexed="8"/>
      </top>
      <bottom style="thin"/>
    </border>
    <border>
      <left style="dotted"/>
      <right style="dotted">
        <color indexed="8"/>
      </right>
      <top style="dotted">
        <color indexed="8"/>
      </top>
      <bottom style="thin"/>
    </border>
    <border>
      <left style="thin"/>
      <right style="dotted">
        <color indexed="8"/>
      </right>
      <top style="thin"/>
      <bottom style="dotted">
        <color indexed="8"/>
      </bottom>
    </border>
    <border>
      <left>
        <color indexed="63"/>
      </left>
      <right style="dotted"/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/>
    </border>
    <border>
      <left>
        <color indexed="63"/>
      </left>
      <right style="thin"/>
      <top style="dotted">
        <color indexed="8"/>
      </top>
      <bottom style="dotted"/>
    </border>
    <border>
      <left>
        <color indexed="63"/>
      </left>
      <right style="dotted">
        <color indexed="8"/>
      </right>
      <top style="dotted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tted"/>
    </border>
    <border>
      <left>
        <color indexed="63"/>
      </left>
      <right style="dotted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 style="thin"/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>
        <color indexed="63"/>
      </left>
      <right style="thin">
        <color indexed="8"/>
      </right>
      <top style="thin"/>
      <bottom style="dotted">
        <color indexed="8"/>
      </bottom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tted"/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24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24"/>
      </top>
      <bottom style="medium"/>
    </border>
    <border>
      <left style="thin"/>
      <right>
        <color indexed="63"/>
      </right>
      <top>
        <color indexed="24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thin">
        <color indexed="8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24"/>
      </bottom>
    </border>
    <border>
      <left style="thin"/>
      <right style="thin"/>
      <top style="thin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 style="dotted"/>
      <bottom style="thin"/>
    </border>
    <border>
      <left style="thin"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2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8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80" fontId="3" fillId="0" borderId="7" xfId="15" applyNumberFormat="1" applyFont="1" applyBorder="1" applyAlignment="1">
      <alignment/>
    </xf>
    <xf numFmtId="178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178" fontId="4" fillId="0" borderId="7" xfId="0" applyNumberFormat="1" applyFont="1" applyBorder="1" applyAlignment="1">
      <alignment/>
    </xf>
    <xf numFmtId="178" fontId="3" fillId="0" borderId="7" xfId="0" applyNumberFormat="1" applyFont="1" applyBorder="1" applyAlignment="1">
      <alignment horizontal="right"/>
    </xf>
    <xf numFmtId="180" fontId="3" fillId="0" borderId="8" xfId="15" applyNumberFormat="1" applyFont="1" applyBorder="1" applyAlignment="1">
      <alignment/>
    </xf>
    <xf numFmtId="41" fontId="3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178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178" fontId="3" fillId="0" borderId="6" xfId="0" applyNumberFormat="1" applyFont="1" applyBorder="1" applyAlignment="1">
      <alignment/>
    </xf>
    <xf numFmtId="0" fontId="3" fillId="0" borderId="9" xfId="0" applyFont="1" applyBorder="1" applyAlignment="1">
      <alignment/>
    </xf>
    <xf numFmtId="178" fontId="3" fillId="0" borderId="5" xfId="0" applyNumberFormat="1" applyFont="1" applyBorder="1" applyAlignment="1">
      <alignment/>
    </xf>
    <xf numFmtId="180" fontId="3" fillId="0" borderId="5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180" fontId="3" fillId="0" borderId="2" xfId="15" applyNumberFormat="1" applyFont="1" applyBorder="1" applyAlignment="1">
      <alignment/>
    </xf>
    <xf numFmtId="41" fontId="3" fillId="0" borderId="6" xfId="0" applyNumberFormat="1" applyFont="1" applyBorder="1" applyAlignment="1">
      <alignment horizontal="right"/>
    </xf>
    <xf numFmtId="41" fontId="3" fillId="0" borderId="8" xfId="15" applyNumberFormat="1" applyFont="1" applyBorder="1" applyAlignment="1">
      <alignment horizontal="right"/>
    </xf>
    <xf numFmtId="41" fontId="3" fillId="0" borderId="7" xfId="15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0" fontId="3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83" fontId="3" fillId="0" borderId="7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38" fontId="4" fillId="0" borderId="7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7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6" xfId="16" applyFont="1" applyBorder="1" applyAlignment="1">
      <alignment/>
    </xf>
    <xf numFmtId="38" fontId="4" fillId="0" borderId="13" xfId="16" applyFont="1" applyBorder="1" applyAlignment="1">
      <alignment/>
    </xf>
    <xf numFmtId="38" fontId="3" fillId="0" borderId="5" xfId="16" applyFont="1" applyBorder="1" applyAlignment="1">
      <alignment/>
    </xf>
    <xf numFmtId="38" fontId="3" fillId="0" borderId="12" xfId="16" applyFont="1" applyBorder="1" applyAlignment="1">
      <alignment/>
    </xf>
    <xf numFmtId="38" fontId="4" fillId="0" borderId="5" xfId="16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8" fontId="3" fillId="0" borderId="8" xfId="16" applyFont="1" applyBorder="1" applyAlignment="1">
      <alignment/>
    </xf>
    <xf numFmtId="0" fontId="3" fillId="0" borderId="9" xfId="0" applyFont="1" applyBorder="1" applyAlignment="1">
      <alignment horizontal="center"/>
    </xf>
    <xf numFmtId="38" fontId="3" fillId="0" borderId="13" xfId="16" applyFont="1" applyBorder="1" applyAlignment="1">
      <alignment/>
    </xf>
    <xf numFmtId="0" fontId="9" fillId="0" borderId="0" xfId="20" applyNumberFormat="1" applyFont="1" applyAlignment="1">
      <alignment/>
      <protection/>
    </xf>
    <xf numFmtId="0" fontId="10" fillId="0" borderId="0" xfId="20" applyNumberFormat="1" applyFont="1" applyAlignment="1">
      <alignment/>
      <protection/>
    </xf>
    <xf numFmtId="0" fontId="11" fillId="0" borderId="0" xfId="20" applyNumberFormat="1" applyFont="1" applyAlignment="1">
      <alignment/>
      <protection/>
    </xf>
    <xf numFmtId="0" fontId="11" fillId="0" borderId="0" xfId="20" applyFont="1">
      <alignment/>
      <protection/>
    </xf>
    <xf numFmtId="0" fontId="11" fillId="0" borderId="12" xfId="20" applyNumberFormat="1" applyFont="1" applyBorder="1" applyAlignment="1">
      <alignment/>
      <protection/>
    </xf>
    <xf numFmtId="0" fontId="11" fillId="0" borderId="14" xfId="20" applyNumberFormat="1" applyFont="1" applyFill="1" applyAlignment="1">
      <alignment horizontal="center"/>
      <protection/>
    </xf>
    <xf numFmtId="0" fontId="11" fillId="0" borderId="7" xfId="20" applyNumberFormat="1" applyFont="1" applyFill="1" applyBorder="1" applyAlignment="1">
      <alignment horizontal="center"/>
      <protection/>
    </xf>
    <xf numFmtId="0" fontId="11" fillId="0" borderId="2" xfId="20" applyNumberFormat="1" applyFont="1" applyFill="1" applyBorder="1" applyAlignment="1">
      <alignment horizontal="center"/>
      <protection/>
    </xf>
    <xf numFmtId="0" fontId="11" fillId="0" borderId="14" xfId="20" applyNumberFormat="1" applyFont="1" applyAlignment="1">
      <alignment/>
      <protection/>
    </xf>
    <xf numFmtId="0" fontId="11" fillId="0" borderId="14" xfId="20" applyNumberFormat="1" applyFont="1" applyFill="1" applyAlignment="1">
      <alignment/>
      <protection/>
    </xf>
    <xf numFmtId="0" fontId="11" fillId="0" borderId="7" xfId="20" applyNumberFormat="1" applyFont="1" applyFill="1" applyBorder="1" applyAlignment="1">
      <alignment/>
      <protection/>
    </xf>
    <xf numFmtId="0" fontId="11" fillId="0" borderId="15" xfId="20" applyNumberFormat="1" applyFont="1" applyFill="1" applyBorder="1" applyAlignment="1">
      <alignment horizontal="center"/>
      <protection/>
    </xf>
    <xf numFmtId="0" fontId="11" fillId="0" borderId="16" xfId="20" applyNumberFormat="1" applyFont="1" applyFill="1" applyAlignment="1">
      <alignment horizontal="center"/>
      <protection/>
    </xf>
    <xf numFmtId="0" fontId="11" fillId="0" borderId="5" xfId="20" applyNumberFormat="1" applyFont="1" applyFill="1" applyBorder="1" applyAlignment="1">
      <alignment horizontal="center"/>
      <protection/>
    </xf>
    <xf numFmtId="0" fontId="11" fillId="0" borderId="17" xfId="20" applyNumberFormat="1" applyFont="1" applyFill="1" applyBorder="1" applyAlignment="1">
      <alignment horizontal="center"/>
      <protection/>
    </xf>
    <xf numFmtId="0" fontId="11" fillId="0" borderId="18" xfId="20" applyNumberFormat="1" applyFont="1" applyFill="1" applyBorder="1" applyAlignment="1">
      <alignment horizontal="center"/>
      <protection/>
    </xf>
    <xf numFmtId="0" fontId="11" fillId="0" borderId="19" xfId="20" applyNumberFormat="1" applyFont="1" applyFill="1" applyBorder="1" applyAlignment="1">
      <alignment horizontal="center"/>
      <protection/>
    </xf>
    <xf numFmtId="0" fontId="2" fillId="0" borderId="20" xfId="20" applyNumberFormat="1" applyFont="1" applyFill="1" applyAlignment="1">
      <alignment/>
      <protection/>
    </xf>
    <xf numFmtId="0" fontId="2" fillId="0" borderId="21" xfId="20" applyNumberFormat="1" applyFont="1" applyFill="1" applyBorder="1" applyAlignment="1">
      <alignment/>
      <protection/>
    </xf>
    <xf numFmtId="190" fontId="2" fillId="0" borderId="15" xfId="20" applyNumberFormat="1" applyFont="1" applyFill="1" applyBorder="1" applyAlignment="1">
      <alignment/>
      <protection/>
    </xf>
    <xf numFmtId="190" fontId="2" fillId="0" borderId="22" xfId="20" applyNumberFormat="1" applyFont="1" applyFill="1" applyBorder="1" applyAlignment="1">
      <alignment/>
      <protection/>
    </xf>
    <xf numFmtId="190" fontId="11" fillId="0" borderId="23" xfId="20" applyNumberFormat="1" applyFont="1" applyFill="1" applyBorder="1" applyAlignment="1">
      <alignment horizontal="right"/>
      <protection/>
    </xf>
    <xf numFmtId="190" fontId="2" fillId="0" borderId="24" xfId="20" applyNumberFormat="1" applyFont="1" applyFill="1" applyBorder="1" applyAlignment="1">
      <alignment/>
      <protection/>
    </xf>
    <xf numFmtId="190" fontId="2" fillId="0" borderId="25" xfId="20" applyNumberFormat="1" applyFont="1" applyFill="1" applyBorder="1" applyAlignment="1">
      <alignment/>
      <protection/>
    </xf>
    <xf numFmtId="190" fontId="2" fillId="0" borderId="26" xfId="20" applyNumberFormat="1" applyFont="1" applyFill="1" applyBorder="1" applyAlignment="1">
      <alignment horizontal="center"/>
      <protection/>
    </xf>
    <xf numFmtId="0" fontId="11" fillId="0" borderId="27" xfId="20" applyNumberFormat="1" applyFont="1" applyFill="1" applyAlignment="1">
      <alignment/>
      <protection/>
    </xf>
    <xf numFmtId="0" fontId="11" fillId="0" borderId="28" xfId="20" applyNumberFormat="1" applyFont="1" applyFill="1" applyBorder="1" applyAlignment="1">
      <alignment/>
      <protection/>
    </xf>
    <xf numFmtId="190" fontId="11" fillId="0" borderId="29" xfId="20" applyNumberFormat="1" applyFont="1" applyFill="1" applyBorder="1" applyAlignment="1">
      <alignment/>
      <protection/>
    </xf>
    <xf numFmtId="190" fontId="11" fillId="0" borderId="30" xfId="20" applyNumberFormat="1" applyFont="1" applyFill="1" applyBorder="1" applyAlignment="1">
      <alignment/>
      <protection/>
    </xf>
    <xf numFmtId="190" fontId="11" fillId="0" borderId="31" xfId="20" applyNumberFormat="1" applyFont="1" applyFill="1" applyBorder="1" applyAlignment="1">
      <alignment horizontal="right"/>
      <protection/>
    </xf>
    <xf numFmtId="188" fontId="11" fillId="0" borderId="30" xfId="20" applyNumberFormat="1" applyFont="1" applyFill="1" applyBorder="1" applyAlignment="1">
      <alignment/>
      <protection/>
    </xf>
    <xf numFmtId="190" fontId="11" fillId="0" borderId="32" xfId="20" applyNumberFormat="1" applyFont="1" applyFill="1" applyAlignment="1">
      <alignment/>
      <protection/>
    </xf>
    <xf numFmtId="190" fontId="11" fillId="0" borderId="27" xfId="20" applyNumberFormat="1" applyFont="1" applyFill="1" applyAlignment="1">
      <alignment/>
      <protection/>
    </xf>
    <xf numFmtId="190" fontId="11" fillId="0" borderId="33" xfId="20" applyNumberFormat="1" applyFont="1" applyFill="1" applyBorder="1" applyAlignment="1">
      <alignment/>
      <protection/>
    </xf>
    <xf numFmtId="190" fontId="11" fillId="0" borderId="34" xfId="20" applyNumberFormat="1" applyFont="1" applyFill="1" applyBorder="1" applyAlignment="1">
      <alignment/>
      <protection/>
    </xf>
    <xf numFmtId="190" fontId="11" fillId="0" borderId="35" xfId="20" applyNumberFormat="1" applyFont="1" applyFill="1" applyBorder="1" applyAlignment="1">
      <alignment horizontal="right"/>
      <protection/>
    </xf>
    <xf numFmtId="190" fontId="11" fillId="0" borderId="0" xfId="20" applyNumberFormat="1" applyFont="1" applyFill="1" applyBorder="1" applyAlignment="1">
      <alignment/>
      <protection/>
    </xf>
    <xf numFmtId="190" fontId="11" fillId="0" borderId="36" xfId="20" applyNumberFormat="1" applyFont="1" applyFill="1" applyAlignment="1">
      <alignment/>
      <protection/>
    </xf>
    <xf numFmtId="190" fontId="11" fillId="0" borderId="14" xfId="20" applyNumberFormat="1" applyFont="1" applyFill="1" applyAlignment="1">
      <alignment/>
      <protection/>
    </xf>
    <xf numFmtId="190" fontId="11" fillId="0" borderId="35" xfId="20" applyNumberFormat="1" applyFont="1" applyFill="1" applyBorder="1" applyAlignment="1">
      <alignment/>
      <protection/>
    </xf>
    <xf numFmtId="190" fontId="11" fillId="0" borderId="37" xfId="20" applyNumberFormat="1" applyFont="1" applyFill="1" applyBorder="1" applyAlignment="1">
      <alignment horizontal="right"/>
      <protection/>
    </xf>
    <xf numFmtId="0" fontId="2" fillId="0" borderId="20" xfId="20" applyNumberFormat="1" applyFont="1" applyFill="1" applyBorder="1" applyAlignment="1">
      <alignment/>
      <protection/>
    </xf>
    <xf numFmtId="190" fontId="2" fillId="0" borderId="38" xfId="20" applyNumberFormat="1" applyFont="1" applyFill="1" applyBorder="1" applyAlignment="1">
      <alignment/>
      <protection/>
    </xf>
    <xf numFmtId="190" fontId="2" fillId="0" borderId="39" xfId="20" applyNumberFormat="1" applyFont="1" applyFill="1" applyBorder="1" applyAlignment="1">
      <alignment/>
      <protection/>
    </xf>
    <xf numFmtId="190" fontId="2" fillId="0" borderId="40" xfId="20" applyNumberFormat="1" applyFont="1" applyFill="1" applyBorder="1" applyAlignment="1">
      <alignment/>
      <protection/>
    </xf>
    <xf numFmtId="190" fontId="11" fillId="0" borderId="41" xfId="20" applyNumberFormat="1" applyFont="1" applyFill="1" applyBorder="1" applyAlignment="1">
      <alignment/>
      <protection/>
    </xf>
    <xf numFmtId="190" fontId="11" fillId="0" borderId="42" xfId="20" applyNumberFormat="1" applyFont="1" applyFill="1" applyBorder="1" applyAlignment="1">
      <alignment horizontal="right"/>
      <protection/>
    </xf>
    <xf numFmtId="190" fontId="11" fillId="0" borderId="43" xfId="20" applyNumberFormat="1" applyFont="1" applyFill="1" applyBorder="1" applyAlignment="1">
      <alignment/>
      <protection/>
    </xf>
    <xf numFmtId="190" fontId="11" fillId="0" borderId="44" xfId="20" applyNumberFormat="1" applyFont="1" applyFill="1" applyBorder="1" applyAlignment="1">
      <alignment/>
      <protection/>
    </xf>
    <xf numFmtId="190" fontId="11" fillId="0" borderId="27" xfId="20" applyNumberFormat="1" applyFont="1" applyFill="1" applyBorder="1" applyAlignment="1">
      <alignment/>
      <protection/>
    </xf>
    <xf numFmtId="0" fontId="11" fillId="0" borderId="45" xfId="20" applyNumberFormat="1" applyFont="1" applyFill="1" applyBorder="1" applyAlignment="1">
      <alignment/>
      <protection/>
    </xf>
    <xf numFmtId="0" fontId="11" fillId="0" borderId="46" xfId="20" applyNumberFormat="1" applyFont="1" applyFill="1" applyBorder="1" applyAlignment="1">
      <alignment/>
      <protection/>
    </xf>
    <xf numFmtId="190" fontId="11" fillId="0" borderId="47" xfId="20" applyNumberFormat="1" applyFont="1" applyFill="1" applyBorder="1" applyAlignment="1">
      <alignment/>
      <protection/>
    </xf>
    <xf numFmtId="190" fontId="11" fillId="0" borderId="48" xfId="20" applyNumberFormat="1" applyFont="1" applyFill="1" applyBorder="1" applyAlignment="1">
      <alignment horizontal="right"/>
      <protection/>
    </xf>
    <xf numFmtId="190" fontId="11" fillId="0" borderId="49" xfId="20" applyNumberFormat="1" applyFont="1" applyFill="1" applyBorder="1" applyAlignment="1">
      <alignment horizontal="right"/>
      <protection/>
    </xf>
    <xf numFmtId="190" fontId="11" fillId="0" borderId="50" xfId="20" applyNumberFormat="1" applyFont="1" applyFill="1" applyBorder="1" applyAlignment="1">
      <alignment/>
      <protection/>
    </xf>
    <xf numFmtId="190" fontId="11" fillId="0" borderId="51" xfId="20" applyNumberFormat="1" applyFont="1" applyFill="1" applyBorder="1" applyAlignment="1">
      <alignment/>
      <protection/>
    </xf>
    <xf numFmtId="190" fontId="11" fillId="0" borderId="52" xfId="20" applyNumberFormat="1" applyFont="1" applyFill="1" applyBorder="1" applyAlignment="1">
      <alignment/>
      <protection/>
    </xf>
    <xf numFmtId="190" fontId="11" fillId="0" borderId="53" xfId="20" applyNumberFormat="1" applyFont="1" applyFill="1" applyBorder="1" applyAlignment="1">
      <alignment/>
      <protection/>
    </xf>
    <xf numFmtId="0" fontId="2" fillId="0" borderId="14" xfId="20" applyNumberFormat="1" applyFont="1" applyFill="1" applyBorder="1" applyAlignment="1">
      <alignment/>
      <protection/>
    </xf>
    <xf numFmtId="0" fontId="2" fillId="0" borderId="7" xfId="20" applyNumberFormat="1" applyFont="1" applyFill="1" applyBorder="1" applyAlignment="1">
      <alignment/>
      <protection/>
    </xf>
    <xf numFmtId="190" fontId="2" fillId="0" borderId="0" xfId="20" applyNumberFormat="1" applyFont="1" applyFill="1" applyBorder="1" applyAlignment="1">
      <alignment/>
      <protection/>
    </xf>
    <xf numFmtId="190" fontId="2" fillId="0" borderId="54" xfId="20" applyNumberFormat="1" applyFont="1" applyFill="1" applyBorder="1" applyAlignment="1">
      <alignment/>
      <protection/>
    </xf>
    <xf numFmtId="0" fontId="11" fillId="0" borderId="28" xfId="20" applyNumberFormat="1" applyFont="1" applyFill="1" applyBorder="1" applyAlignment="1">
      <alignment horizontal="justify"/>
      <protection/>
    </xf>
    <xf numFmtId="190" fontId="11" fillId="0" borderId="55" xfId="20" applyNumberFormat="1" applyFont="1" applyFill="1" applyBorder="1" applyAlignment="1">
      <alignment/>
      <protection/>
    </xf>
    <xf numFmtId="190" fontId="11" fillId="0" borderId="56" xfId="20" applyNumberFormat="1" applyFont="1" applyFill="1" applyBorder="1" applyAlignment="1">
      <alignment/>
      <protection/>
    </xf>
    <xf numFmtId="190" fontId="11" fillId="0" borderId="57" xfId="20" applyNumberFormat="1" applyFont="1" applyFill="1" applyBorder="1" applyAlignment="1">
      <alignment horizontal="right"/>
      <protection/>
    </xf>
    <xf numFmtId="190" fontId="11" fillId="0" borderId="14" xfId="20" applyNumberFormat="1" applyFont="1" applyFill="1" applyBorder="1" applyAlignment="1">
      <alignment/>
      <protection/>
    </xf>
    <xf numFmtId="0" fontId="11" fillId="0" borderId="58" xfId="20" applyNumberFormat="1" applyFont="1" applyFill="1" applyBorder="1" applyAlignment="1">
      <alignment/>
      <protection/>
    </xf>
    <xf numFmtId="190" fontId="11" fillId="0" borderId="59" xfId="20" applyNumberFormat="1" applyFont="1" applyFill="1" applyBorder="1" applyAlignment="1">
      <alignment/>
      <protection/>
    </xf>
    <xf numFmtId="0" fontId="11" fillId="0" borderId="6" xfId="20" applyNumberFormat="1" applyFont="1" applyFill="1" applyBorder="1" applyAlignment="1">
      <alignment/>
      <protection/>
    </xf>
    <xf numFmtId="190" fontId="11" fillId="0" borderId="60" xfId="20" applyNumberFormat="1" applyFont="1" applyFill="1" applyBorder="1" applyAlignment="1">
      <alignment/>
      <protection/>
    </xf>
    <xf numFmtId="190" fontId="11" fillId="0" borderId="61" xfId="20" applyNumberFormat="1" applyFont="1" applyFill="1" applyBorder="1" applyAlignment="1">
      <alignment/>
      <protection/>
    </xf>
    <xf numFmtId="190" fontId="11" fillId="0" borderId="48" xfId="20" applyNumberFormat="1" applyFont="1" applyFill="1" applyBorder="1" applyAlignment="1">
      <alignment/>
      <protection/>
    </xf>
    <xf numFmtId="0" fontId="11" fillId="0" borderId="27" xfId="20" applyNumberFormat="1" applyFont="1" applyFill="1" applyBorder="1" applyAlignment="1">
      <alignment/>
      <protection/>
    </xf>
    <xf numFmtId="190" fontId="11" fillId="0" borderId="32" xfId="20" applyNumberFormat="1" applyFont="1" applyFill="1" applyBorder="1" applyAlignment="1">
      <alignment/>
      <protection/>
    </xf>
    <xf numFmtId="190" fontId="11" fillId="0" borderId="62" xfId="20" applyNumberFormat="1" applyFont="1" applyFill="1" applyBorder="1" applyAlignment="1">
      <alignment/>
      <protection/>
    </xf>
    <xf numFmtId="0" fontId="11" fillId="0" borderId="14" xfId="20" applyNumberFormat="1" applyFont="1" applyFill="1" applyBorder="1" applyAlignment="1">
      <alignment/>
      <protection/>
    </xf>
    <xf numFmtId="190" fontId="11" fillId="0" borderId="36" xfId="20" applyNumberFormat="1" applyFont="1" applyFill="1" applyBorder="1" applyAlignment="1">
      <alignment/>
      <protection/>
    </xf>
    <xf numFmtId="190" fontId="11" fillId="0" borderId="63" xfId="20" applyNumberFormat="1" applyFont="1" applyFill="1" applyBorder="1" applyAlignment="1">
      <alignment/>
      <protection/>
    </xf>
    <xf numFmtId="190" fontId="11" fillId="0" borderId="64" xfId="20" applyNumberFormat="1" applyFont="1" applyFill="1" applyBorder="1" applyAlignment="1">
      <alignment/>
      <protection/>
    </xf>
    <xf numFmtId="190" fontId="11" fillId="0" borderId="65" xfId="20" applyNumberFormat="1" applyFont="1" applyFill="1" applyBorder="1" applyAlignment="1">
      <alignment horizontal="right"/>
      <protection/>
    </xf>
    <xf numFmtId="190" fontId="11" fillId="0" borderId="66" xfId="20" applyNumberFormat="1" applyFont="1" applyFill="1" applyBorder="1" applyAlignment="1">
      <alignment horizontal="right"/>
      <protection/>
    </xf>
    <xf numFmtId="190" fontId="11" fillId="0" borderId="6" xfId="20" applyNumberFormat="1" applyFont="1" applyFill="1" applyBorder="1" applyAlignment="1">
      <alignment/>
      <protection/>
    </xf>
    <xf numFmtId="190" fontId="11" fillId="0" borderId="67" xfId="20" applyNumberFormat="1" applyFont="1" applyFill="1" applyBorder="1" applyAlignment="1">
      <alignment horizontal="right"/>
      <protection/>
    </xf>
    <xf numFmtId="190" fontId="11" fillId="0" borderId="68" xfId="20" applyNumberFormat="1" applyFont="1" applyFill="1" applyBorder="1" applyAlignment="1">
      <alignment horizontal="right"/>
      <protection/>
    </xf>
    <xf numFmtId="190" fontId="2" fillId="0" borderId="69" xfId="20" applyNumberFormat="1" applyFont="1" applyFill="1" applyBorder="1" applyAlignment="1">
      <alignment/>
      <protection/>
    </xf>
    <xf numFmtId="190" fontId="2" fillId="0" borderId="70" xfId="20" applyNumberFormat="1" applyFont="1" applyFill="1" applyBorder="1" applyAlignment="1">
      <alignment/>
      <protection/>
    </xf>
    <xf numFmtId="190" fontId="2" fillId="0" borderId="71" xfId="20" applyNumberFormat="1" applyFont="1" applyFill="1" applyBorder="1" applyAlignment="1">
      <alignment/>
      <protection/>
    </xf>
    <xf numFmtId="190" fontId="2" fillId="0" borderId="72" xfId="20" applyNumberFormat="1" applyFont="1" applyFill="1" applyBorder="1" applyAlignment="1">
      <alignment/>
      <protection/>
    </xf>
    <xf numFmtId="190" fontId="11" fillId="0" borderId="73" xfId="20" applyNumberFormat="1" applyFont="1" applyFill="1" applyBorder="1" applyAlignment="1">
      <alignment horizontal="right"/>
      <protection/>
    </xf>
    <xf numFmtId="190" fontId="11" fillId="0" borderId="74" xfId="20" applyNumberFormat="1" applyFont="1" applyFill="1" applyBorder="1" applyAlignment="1">
      <alignment/>
      <protection/>
    </xf>
    <xf numFmtId="190" fontId="11" fillId="0" borderId="75" xfId="20" applyNumberFormat="1" applyFont="1" applyFill="1" applyBorder="1" applyAlignment="1">
      <alignment horizontal="right"/>
      <protection/>
    </xf>
    <xf numFmtId="190" fontId="11" fillId="0" borderId="75" xfId="20" applyNumberFormat="1" applyFont="1" applyFill="1" applyBorder="1" applyAlignment="1">
      <alignment/>
      <protection/>
    </xf>
    <xf numFmtId="0" fontId="11" fillId="0" borderId="76" xfId="20" applyNumberFormat="1" applyFont="1" applyFill="1" applyBorder="1" applyAlignment="1">
      <alignment/>
      <protection/>
    </xf>
    <xf numFmtId="0" fontId="11" fillId="0" borderId="5" xfId="20" applyNumberFormat="1" applyFont="1" applyFill="1" applyBorder="1" applyAlignment="1">
      <alignment/>
      <protection/>
    </xf>
    <xf numFmtId="190" fontId="11" fillId="0" borderId="77" xfId="20" applyNumberFormat="1" applyFont="1" applyFill="1" applyBorder="1" applyAlignment="1">
      <alignment/>
      <protection/>
    </xf>
    <xf numFmtId="190" fontId="11" fillId="0" borderId="12" xfId="20" applyNumberFormat="1" applyFont="1" applyFill="1" applyBorder="1" applyAlignment="1">
      <alignment/>
      <protection/>
    </xf>
    <xf numFmtId="190" fontId="11" fillId="0" borderId="78" xfId="20" applyNumberFormat="1" applyFont="1" applyFill="1" applyBorder="1" applyAlignment="1">
      <alignment/>
      <protection/>
    </xf>
    <xf numFmtId="0" fontId="2" fillId="0" borderId="79" xfId="20" applyNumberFormat="1" applyFont="1" applyFill="1" applyBorder="1" applyAlignment="1">
      <alignment/>
      <protection/>
    </xf>
    <xf numFmtId="0" fontId="2" fillId="0" borderId="2" xfId="20" applyNumberFormat="1" applyFont="1" applyFill="1" applyBorder="1" applyAlignment="1">
      <alignment/>
      <protection/>
    </xf>
    <xf numFmtId="190" fontId="2" fillId="0" borderId="64" xfId="20" applyNumberFormat="1" applyFont="1" applyFill="1" applyBorder="1" applyAlignment="1">
      <alignment/>
      <protection/>
    </xf>
    <xf numFmtId="190" fontId="2" fillId="0" borderId="80" xfId="20" applyNumberFormat="1" applyFont="1" applyFill="1" applyBorder="1" applyAlignment="1">
      <alignment/>
      <protection/>
    </xf>
    <xf numFmtId="190" fontId="2" fillId="0" borderId="81" xfId="20" applyNumberFormat="1" applyFont="1" applyFill="1" applyBorder="1" applyAlignment="1">
      <alignment/>
      <protection/>
    </xf>
    <xf numFmtId="190" fontId="2" fillId="0" borderId="11" xfId="20" applyNumberFormat="1" applyFont="1" applyFill="1" applyBorder="1" applyAlignment="1">
      <alignment/>
      <protection/>
    </xf>
    <xf numFmtId="190" fontId="2" fillId="0" borderId="82" xfId="20" applyNumberFormat="1" applyFont="1" applyFill="1" applyBorder="1" applyAlignment="1">
      <alignment/>
      <protection/>
    </xf>
    <xf numFmtId="190" fontId="2" fillId="0" borderId="83" xfId="20" applyNumberFormat="1" applyFont="1" applyFill="1" applyBorder="1" applyAlignment="1">
      <alignment/>
      <protection/>
    </xf>
    <xf numFmtId="0" fontId="11" fillId="0" borderId="9" xfId="20" applyNumberFormat="1" applyFont="1" applyFill="1" applyBorder="1" applyAlignment="1">
      <alignment/>
      <protection/>
    </xf>
    <xf numFmtId="190" fontId="11" fillId="0" borderId="84" xfId="20" applyNumberFormat="1" applyFont="1" applyFill="1" applyBorder="1" applyAlignment="1">
      <alignment/>
      <protection/>
    </xf>
    <xf numFmtId="190" fontId="11" fillId="0" borderId="85" xfId="20" applyNumberFormat="1" applyFont="1" applyFill="1" applyBorder="1" applyAlignment="1">
      <alignment horizontal="right"/>
      <protection/>
    </xf>
    <xf numFmtId="190" fontId="11" fillId="0" borderId="37" xfId="20" applyNumberFormat="1" applyFont="1" applyFill="1" applyBorder="1" applyAlignment="1">
      <alignment/>
      <protection/>
    </xf>
    <xf numFmtId="190" fontId="11" fillId="0" borderId="86" xfId="20" applyNumberFormat="1" applyFont="1" applyFill="1" applyBorder="1" applyAlignment="1">
      <alignment/>
      <protection/>
    </xf>
    <xf numFmtId="190" fontId="11" fillId="0" borderId="85" xfId="20" applyNumberFormat="1" applyFont="1" applyFill="1" applyBorder="1" applyAlignment="1">
      <alignment/>
      <protection/>
    </xf>
    <xf numFmtId="0" fontId="11" fillId="0" borderId="0" xfId="20" applyNumberFormat="1" applyFont="1" applyFill="1" applyBorder="1" applyAlignment="1">
      <alignment/>
      <protection/>
    </xf>
    <xf numFmtId="0" fontId="11" fillId="0" borderId="0" xfId="20" applyNumberFormat="1" applyFont="1" applyBorder="1" applyAlignment="1">
      <alignment/>
      <protection/>
    </xf>
    <xf numFmtId="190" fontId="11" fillId="0" borderId="12" xfId="20" applyNumberFormat="1" applyFont="1" applyBorder="1" applyAlignment="1">
      <alignment horizontal="right"/>
      <protection/>
    </xf>
    <xf numFmtId="0" fontId="11" fillId="0" borderId="12" xfId="20" applyNumberFormat="1" applyFont="1" applyBorder="1" applyAlignment="1">
      <alignment horizontal="right"/>
      <protection/>
    </xf>
    <xf numFmtId="0" fontId="11" fillId="0" borderId="11" xfId="20" applyNumberFormat="1" applyFont="1" applyFill="1" applyBorder="1" applyAlignment="1">
      <alignment horizontal="center"/>
      <protection/>
    </xf>
    <xf numFmtId="0" fontId="11" fillId="0" borderId="6" xfId="20" applyNumberFormat="1" applyFont="1" applyFill="1" applyBorder="1" applyAlignment="1">
      <alignment horizontal="center"/>
      <protection/>
    </xf>
    <xf numFmtId="0" fontId="11" fillId="0" borderId="87" xfId="20" applyNumberFormat="1" applyFont="1" applyFill="1" applyBorder="1" applyAlignment="1">
      <alignment horizontal="center"/>
      <protection/>
    </xf>
    <xf numFmtId="0" fontId="11" fillId="0" borderId="88" xfId="20" applyNumberFormat="1" applyFont="1" applyFill="1" applyBorder="1" applyAlignment="1">
      <alignment horizontal="center"/>
      <protection/>
    </xf>
    <xf numFmtId="190" fontId="11" fillId="0" borderId="89" xfId="20" applyNumberFormat="1" applyFont="1" applyFill="1" applyBorder="1" applyAlignment="1">
      <alignment horizontal="right"/>
      <protection/>
    </xf>
    <xf numFmtId="190" fontId="11" fillId="0" borderId="90" xfId="20" applyNumberFormat="1" applyFont="1" applyFill="1" applyBorder="1" applyAlignment="1">
      <alignment/>
      <protection/>
    </xf>
    <xf numFmtId="190" fontId="11" fillId="0" borderId="91" xfId="20" applyNumberFormat="1" applyFont="1" applyFill="1" applyBorder="1" applyAlignment="1">
      <alignment horizontal="right"/>
      <protection/>
    </xf>
    <xf numFmtId="0" fontId="11" fillId="0" borderId="55" xfId="20" applyNumberFormat="1" applyFont="1" applyFill="1" applyBorder="1" applyAlignment="1">
      <alignment/>
      <protection/>
    </xf>
    <xf numFmtId="0" fontId="11" fillId="0" borderId="92" xfId="20" applyNumberFormat="1" applyFont="1" applyFill="1" applyBorder="1" applyAlignment="1">
      <alignment/>
      <protection/>
    </xf>
    <xf numFmtId="190" fontId="11" fillId="0" borderId="93" xfId="20" applyNumberFormat="1" applyFont="1" applyFill="1" applyBorder="1" applyAlignment="1">
      <alignment/>
      <protection/>
    </xf>
    <xf numFmtId="190" fontId="11" fillId="0" borderId="94" xfId="20" applyNumberFormat="1" applyFont="1" applyFill="1" applyBorder="1" applyAlignment="1">
      <alignment horizontal="right"/>
      <protection/>
    </xf>
    <xf numFmtId="190" fontId="11" fillId="0" borderId="95" xfId="20" applyNumberFormat="1" applyFont="1" applyFill="1" applyBorder="1" applyAlignment="1">
      <alignment/>
      <protection/>
    </xf>
    <xf numFmtId="190" fontId="11" fillId="0" borderId="96" xfId="20" applyNumberFormat="1" applyFont="1" applyFill="1" applyBorder="1" applyAlignment="1">
      <alignment/>
      <protection/>
    </xf>
    <xf numFmtId="190" fontId="11" fillId="0" borderId="97" xfId="20" applyNumberFormat="1" applyFont="1" applyFill="1" applyBorder="1" applyAlignment="1">
      <alignment/>
      <protection/>
    </xf>
    <xf numFmtId="190" fontId="11" fillId="0" borderId="98" xfId="20" applyNumberFormat="1" applyFont="1" applyFill="1" applyBorder="1" applyAlignment="1">
      <alignment horizontal="right"/>
      <protection/>
    </xf>
    <xf numFmtId="190" fontId="11" fillId="0" borderId="80" xfId="20" applyNumberFormat="1" applyFont="1" applyFill="1" applyBorder="1" applyAlignment="1">
      <alignment horizontal="right"/>
      <protection/>
    </xf>
    <xf numFmtId="190" fontId="2" fillId="0" borderId="99" xfId="20" applyNumberFormat="1" applyFont="1" applyFill="1" applyBorder="1" applyAlignment="1">
      <alignment/>
      <protection/>
    </xf>
    <xf numFmtId="190" fontId="2" fillId="0" borderId="100" xfId="20" applyNumberFormat="1" applyFont="1" applyFill="1" applyBorder="1" applyAlignment="1">
      <alignment/>
      <protection/>
    </xf>
    <xf numFmtId="0" fontId="11" fillId="0" borderId="101" xfId="20" applyNumberFormat="1" applyFont="1" applyFill="1" applyBorder="1" applyAlignment="1">
      <alignment/>
      <protection/>
    </xf>
    <xf numFmtId="0" fontId="11" fillId="0" borderId="102" xfId="20" applyNumberFormat="1" applyFont="1" applyFill="1" applyBorder="1" applyAlignment="1">
      <alignment/>
      <protection/>
    </xf>
    <xf numFmtId="190" fontId="11" fillId="0" borderId="103" xfId="20" applyNumberFormat="1" applyFont="1" applyFill="1" applyBorder="1" applyAlignment="1">
      <alignment/>
      <protection/>
    </xf>
    <xf numFmtId="190" fontId="11" fillId="0" borderId="104" xfId="20" applyNumberFormat="1" applyFont="1" applyFill="1" applyBorder="1" applyAlignment="1">
      <alignment horizontal="right"/>
      <protection/>
    </xf>
    <xf numFmtId="190" fontId="11" fillId="0" borderId="105" xfId="20" applyNumberFormat="1" applyFont="1" applyFill="1" applyBorder="1" applyAlignment="1">
      <alignment/>
      <protection/>
    </xf>
    <xf numFmtId="190" fontId="11" fillId="0" borderId="106" xfId="20" applyNumberFormat="1" applyFont="1" applyFill="1" applyBorder="1" applyAlignment="1">
      <alignment/>
      <protection/>
    </xf>
    <xf numFmtId="190" fontId="11" fillId="0" borderId="107" xfId="20" applyNumberFormat="1" applyFont="1" applyFill="1" applyBorder="1" applyAlignment="1">
      <alignment/>
      <protection/>
    </xf>
    <xf numFmtId="0" fontId="2" fillId="0" borderId="14" xfId="20" applyNumberFormat="1" applyFont="1" applyFill="1" applyAlignment="1">
      <alignment/>
      <protection/>
    </xf>
    <xf numFmtId="190" fontId="2" fillId="0" borderId="6" xfId="20" applyNumberFormat="1" applyFont="1" applyFill="1" applyBorder="1" applyAlignment="1">
      <alignment/>
      <protection/>
    </xf>
    <xf numFmtId="190" fontId="2" fillId="0" borderId="108" xfId="20" applyNumberFormat="1" applyFont="1" applyFill="1" applyBorder="1" applyAlignment="1">
      <alignment/>
      <protection/>
    </xf>
    <xf numFmtId="190" fontId="2" fillId="0" borderId="34" xfId="20" applyNumberFormat="1" applyFont="1" applyFill="1" applyBorder="1" applyAlignment="1">
      <alignment/>
      <protection/>
    </xf>
    <xf numFmtId="190" fontId="11" fillId="0" borderId="109" xfId="20" applyNumberFormat="1" applyFont="1" applyFill="1" applyBorder="1" applyAlignment="1">
      <alignment/>
      <protection/>
    </xf>
    <xf numFmtId="190" fontId="11" fillId="0" borderId="110" xfId="20" applyNumberFormat="1" applyFont="1" applyFill="1" applyBorder="1" applyAlignment="1">
      <alignment/>
      <protection/>
    </xf>
    <xf numFmtId="190" fontId="2" fillId="0" borderId="111" xfId="20" applyNumberFormat="1" applyFont="1" applyFill="1" applyBorder="1" applyAlignment="1">
      <alignment/>
      <protection/>
    </xf>
    <xf numFmtId="0" fontId="11" fillId="0" borderId="112" xfId="20" applyNumberFormat="1" applyFont="1" applyFill="1" applyBorder="1" applyAlignment="1">
      <alignment/>
      <protection/>
    </xf>
    <xf numFmtId="190" fontId="11" fillId="0" borderId="113" xfId="20" applyNumberFormat="1" applyFont="1" applyFill="1" applyBorder="1" applyAlignment="1">
      <alignment/>
      <protection/>
    </xf>
    <xf numFmtId="190" fontId="11" fillId="0" borderId="114" xfId="20" applyNumberFormat="1" applyFont="1" applyFill="1" applyBorder="1" applyAlignment="1">
      <alignment horizontal="right"/>
      <protection/>
    </xf>
    <xf numFmtId="190" fontId="11" fillId="0" borderId="0" xfId="20" applyNumberFormat="1" applyFont="1" applyBorder="1" applyAlignment="1">
      <alignment/>
      <protection/>
    </xf>
    <xf numFmtId="190" fontId="11" fillId="0" borderId="0" xfId="20" applyNumberFormat="1" applyFont="1" applyAlignment="1">
      <alignment/>
      <protection/>
    </xf>
    <xf numFmtId="41" fontId="11" fillId="0" borderId="0" xfId="20" applyNumberFormat="1" applyFont="1" applyAlignment="1">
      <alignment/>
      <protection/>
    </xf>
    <xf numFmtId="0" fontId="2" fillId="0" borderId="0" xfId="21" applyNumberFormat="1" applyFont="1" applyAlignment="1">
      <alignment/>
      <protection/>
    </xf>
    <xf numFmtId="0" fontId="11" fillId="0" borderId="0" xfId="21" applyNumberFormat="1" applyFont="1" applyAlignment="1">
      <alignment/>
      <protection/>
    </xf>
    <xf numFmtId="0" fontId="3" fillId="0" borderId="0" xfId="21" applyNumberFormat="1" applyFont="1" applyAlignment="1">
      <alignment/>
      <protection/>
    </xf>
    <xf numFmtId="0" fontId="3" fillId="0" borderId="0" xfId="21" applyNumberFormat="1" applyFont="1" applyBorder="1" applyAlignment="1">
      <alignment/>
      <protection/>
    </xf>
    <xf numFmtId="0" fontId="3" fillId="0" borderId="0" xfId="21" applyNumberFormat="1" applyAlignment="1">
      <alignment/>
      <protection/>
    </xf>
    <xf numFmtId="0" fontId="3" fillId="0" borderId="0" xfId="21">
      <alignment/>
      <protection/>
    </xf>
    <xf numFmtId="0" fontId="3" fillId="0" borderId="12" xfId="21" applyNumberFormat="1" applyFont="1" applyBorder="1" applyAlignment="1">
      <alignment/>
      <protection/>
    </xf>
    <xf numFmtId="0" fontId="3" fillId="0" borderId="14" xfId="21" applyNumberFormat="1" applyFont="1" applyFill="1" applyBorder="1" applyAlignment="1">
      <alignment/>
      <protection/>
    </xf>
    <xf numFmtId="0" fontId="3" fillId="0" borderId="6" xfId="21" applyNumberFormat="1" applyBorder="1" applyAlignment="1">
      <alignment/>
      <protection/>
    </xf>
    <xf numFmtId="0" fontId="3" fillId="0" borderId="14" xfId="21" applyNumberFormat="1" applyFont="1" applyFill="1" applyAlignment="1">
      <alignment horizontal="center"/>
      <protection/>
    </xf>
    <xf numFmtId="3" fontId="12" fillId="0" borderId="6" xfId="21" applyNumberFormat="1" applyFont="1" applyFill="1" applyBorder="1" applyAlignment="1">
      <alignment/>
      <protection/>
    </xf>
    <xf numFmtId="0" fontId="3" fillId="0" borderId="14" xfId="21" applyNumberFormat="1" applyFont="1" applyFill="1" applyBorder="1" applyAlignment="1">
      <alignment horizontal="center"/>
      <protection/>
    </xf>
    <xf numFmtId="0" fontId="3" fillId="0" borderId="36" xfId="21" applyNumberFormat="1" applyFont="1" applyFill="1" applyBorder="1" applyAlignment="1">
      <alignment horizontal="center"/>
      <protection/>
    </xf>
    <xf numFmtId="0" fontId="3" fillId="0" borderId="115" xfId="21" applyNumberFormat="1" applyFont="1" applyFill="1" applyBorder="1" applyAlignment="1">
      <alignment horizontal="center"/>
      <protection/>
    </xf>
    <xf numFmtId="0" fontId="3" fillId="0" borderId="0" xfId="21" applyNumberFormat="1" applyFont="1" applyFill="1" applyBorder="1" applyAlignment="1">
      <alignment horizontal="center"/>
      <protection/>
    </xf>
    <xf numFmtId="0" fontId="3" fillId="0" borderId="116" xfId="21" applyNumberFormat="1" applyFont="1" applyFill="1" applyBorder="1" applyAlignment="1">
      <alignment horizontal="center"/>
      <protection/>
    </xf>
    <xf numFmtId="0" fontId="3" fillId="0" borderId="117" xfId="21" applyNumberFormat="1" applyFont="1" applyFill="1" applyBorder="1" applyAlignment="1">
      <alignment horizontal="center"/>
      <protection/>
    </xf>
    <xf numFmtId="0" fontId="2" fillId="0" borderId="20" xfId="21" applyNumberFormat="1" applyFont="1" applyFill="1" applyAlignment="1">
      <alignment/>
      <protection/>
    </xf>
    <xf numFmtId="0" fontId="12" fillId="0" borderId="69" xfId="21" applyNumberFormat="1" applyFont="1" applyFill="1" applyBorder="1" applyAlignment="1">
      <alignment/>
      <protection/>
    </xf>
    <xf numFmtId="3" fontId="12" fillId="0" borderId="20" xfId="21" applyNumberFormat="1" applyFont="1" applyFill="1" applyBorder="1" applyAlignment="1">
      <alignment/>
      <protection/>
    </xf>
    <xf numFmtId="3" fontId="12" fillId="0" borderId="22" xfId="21" applyNumberFormat="1" applyFont="1" applyFill="1" applyBorder="1" applyAlignment="1">
      <alignment/>
      <protection/>
    </xf>
    <xf numFmtId="3" fontId="12" fillId="0" borderId="118" xfId="21" applyNumberFormat="1" applyFont="1" applyFill="1" applyBorder="1" applyAlignment="1">
      <alignment/>
      <protection/>
    </xf>
    <xf numFmtId="3" fontId="12" fillId="0" borderId="26" xfId="21" applyNumberFormat="1" applyFont="1" applyFill="1" applyBorder="1" applyAlignment="1">
      <alignment/>
      <protection/>
    </xf>
    <xf numFmtId="3" fontId="12" fillId="0" borderId="39" xfId="21" applyNumberFormat="1" applyFont="1" applyFill="1" applyBorder="1" applyAlignment="1">
      <alignment/>
      <protection/>
    </xf>
    <xf numFmtId="3" fontId="12" fillId="0" borderId="119" xfId="21" applyNumberFormat="1" applyFont="1" applyFill="1" applyBorder="1" applyAlignment="1">
      <alignment/>
      <protection/>
    </xf>
    <xf numFmtId="3" fontId="12" fillId="0" borderId="111" xfId="21" applyNumberFormat="1" applyFont="1" applyFill="1" applyBorder="1" applyAlignment="1">
      <alignment/>
      <protection/>
    </xf>
    <xf numFmtId="3" fontId="12" fillId="0" borderId="120" xfId="21" applyNumberFormat="1" applyFont="1" applyFill="1" applyBorder="1" applyAlignment="1">
      <alignment/>
      <protection/>
    </xf>
    <xf numFmtId="0" fontId="12" fillId="0" borderId="0" xfId="21" applyFont="1" applyBorder="1">
      <alignment/>
      <protection/>
    </xf>
    <xf numFmtId="0" fontId="12" fillId="0" borderId="0" xfId="21" applyNumberFormat="1" applyFont="1" applyAlignment="1">
      <alignment/>
      <protection/>
    </xf>
    <xf numFmtId="0" fontId="12" fillId="0" borderId="0" xfId="21" applyFont="1">
      <alignment/>
      <protection/>
    </xf>
    <xf numFmtId="0" fontId="11" fillId="0" borderId="27" xfId="21" applyNumberFormat="1" applyFont="1" applyFill="1" applyAlignment="1">
      <alignment/>
      <protection/>
    </xf>
    <xf numFmtId="0" fontId="3" fillId="0" borderId="58" xfId="21" applyNumberFormat="1" applyFont="1" applyFill="1" applyBorder="1" applyAlignment="1">
      <alignment/>
      <protection/>
    </xf>
    <xf numFmtId="3" fontId="3" fillId="0" borderId="27" xfId="21" applyNumberFormat="1" applyFont="1" applyFill="1" applyBorder="1" applyAlignment="1">
      <alignment/>
      <protection/>
    </xf>
    <xf numFmtId="3" fontId="3" fillId="0" borderId="32" xfId="21" applyNumberFormat="1" applyFont="1" applyFill="1" applyBorder="1" applyAlignment="1">
      <alignment/>
      <protection/>
    </xf>
    <xf numFmtId="3" fontId="3" fillId="0" borderId="57" xfId="21" applyNumberFormat="1" applyFont="1" applyFill="1" applyBorder="1" applyAlignment="1">
      <alignment/>
      <protection/>
    </xf>
    <xf numFmtId="3" fontId="3" fillId="0" borderId="30" xfId="21" applyNumberFormat="1" applyFont="1" applyFill="1" applyBorder="1" applyAlignment="1">
      <alignment/>
      <protection/>
    </xf>
    <xf numFmtId="3" fontId="3" fillId="0" borderId="33" xfId="21" applyNumberFormat="1" applyFont="1" applyFill="1" applyBorder="1" applyAlignment="1">
      <alignment/>
      <protection/>
    </xf>
    <xf numFmtId="3" fontId="3" fillId="0" borderId="121" xfId="21" applyNumberFormat="1" applyFont="1" applyFill="1" applyAlignment="1">
      <alignment/>
      <protection/>
    </xf>
    <xf numFmtId="3" fontId="3" fillId="0" borderId="27" xfId="21" applyNumberFormat="1" applyFont="1" applyFill="1" applyAlignment="1">
      <alignment/>
      <protection/>
    </xf>
    <xf numFmtId="3" fontId="3" fillId="0" borderId="32" xfId="21" applyNumberFormat="1" applyFont="1" applyFill="1" applyAlignment="1">
      <alignment/>
      <protection/>
    </xf>
    <xf numFmtId="3" fontId="3" fillId="0" borderId="122" xfId="21" applyNumberFormat="1" applyFont="1" applyFill="1" applyBorder="1" applyAlignment="1">
      <alignment/>
      <protection/>
    </xf>
    <xf numFmtId="0" fontId="3" fillId="0" borderId="0" xfId="21" applyNumberFormat="1" applyBorder="1" applyAlignment="1">
      <alignment/>
      <protection/>
    </xf>
    <xf numFmtId="0" fontId="11" fillId="0" borderId="14" xfId="21" applyNumberFormat="1" applyFont="1" applyFill="1" applyAlignment="1">
      <alignment/>
      <protection/>
    </xf>
    <xf numFmtId="0" fontId="3" fillId="0" borderId="6" xfId="21" applyNumberFormat="1" applyFont="1" applyFill="1" applyBorder="1" applyAlignment="1">
      <alignment/>
      <protection/>
    </xf>
    <xf numFmtId="3" fontId="3" fillId="0" borderId="14" xfId="21" applyNumberFormat="1" applyFont="1" applyFill="1" applyBorder="1" applyAlignment="1">
      <alignment/>
      <protection/>
    </xf>
    <xf numFmtId="190" fontId="11" fillId="0" borderId="35" xfId="21" applyNumberFormat="1" applyFont="1" applyFill="1" applyBorder="1" applyAlignment="1">
      <alignment horizontal="right"/>
      <protection/>
    </xf>
    <xf numFmtId="3" fontId="3" fillId="0" borderId="0" xfId="21" applyNumberFormat="1" applyFont="1" applyFill="1" applyBorder="1" applyAlignment="1">
      <alignment/>
      <protection/>
    </xf>
    <xf numFmtId="0" fontId="3" fillId="0" borderId="75" xfId="21" applyNumberFormat="1" applyFont="1" applyBorder="1" applyAlignment="1">
      <alignment/>
      <protection/>
    </xf>
    <xf numFmtId="190" fontId="11" fillId="0" borderId="123" xfId="21" applyNumberFormat="1" applyFont="1" applyFill="1" applyBorder="1" applyAlignment="1">
      <alignment horizontal="right"/>
      <protection/>
    </xf>
    <xf numFmtId="3" fontId="3" fillId="0" borderId="14" xfId="21" applyNumberFormat="1" applyFont="1" applyFill="1" applyAlignment="1">
      <alignment/>
      <protection/>
    </xf>
    <xf numFmtId="190" fontId="11" fillId="0" borderId="124" xfId="21" applyNumberFormat="1" applyFont="1" applyFill="1" applyBorder="1" applyAlignment="1">
      <alignment horizontal="right"/>
      <protection/>
    </xf>
    <xf numFmtId="0" fontId="3" fillId="0" borderId="125" xfId="21" applyNumberFormat="1" applyFont="1" applyBorder="1" applyAlignment="1">
      <alignment/>
      <protection/>
    </xf>
    <xf numFmtId="3" fontId="3" fillId="0" borderId="36" xfId="21" applyNumberFormat="1" applyFont="1" applyFill="1" applyBorder="1" applyAlignment="1">
      <alignment/>
      <protection/>
    </xf>
    <xf numFmtId="3" fontId="3" fillId="0" borderId="123" xfId="21" applyNumberFormat="1" applyFont="1" applyFill="1" applyBorder="1" applyAlignment="1">
      <alignment/>
      <protection/>
    </xf>
    <xf numFmtId="3" fontId="3" fillId="0" borderId="126" xfId="21" applyNumberFormat="1" applyFont="1" applyFill="1" applyAlignment="1">
      <alignment/>
      <protection/>
    </xf>
    <xf numFmtId="3" fontId="3" fillId="0" borderId="36" xfId="21" applyNumberFormat="1" applyFont="1" applyFill="1" applyAlignment="1">
      <alignment/>
      <protection/>
    </xf>
    <xf numFmtId="190" fontId="11" fillId="0" borderId="68" xfId="21" applyNumberFormat="1" applyFont="1" applyFill="1" applyBorder="1" applyAlignment="1">
      <alignment horizontal="right"/>
      <protection/>
    </xf>
    <xf numFmtId="3" fontId="3" fillId="0" borderId="66" xfId="21" applyNumberFormat="1" applyFont="1" applyFill="1" applyBorder="1" applyAlignment="1">
      <alignment/>
      <protection/>
    </xf>
    <xf numFmtId="0" fontId="3" fillId="0" borderId="37" xfId="21" applyNumberFormat="1" applyFont="1" applyBorder="1" applyAlignment="1">
      <alignment/>
      <protection/>
    </xf>
    <xf numFmtId="3" fontId="3" fillId="0" borderId="75" xfId="21" applyNumberFormat="1" applyFont="1" applyFill="1" applyBorder="1" applyAlignment="1">
      <alignment/>
      <protection/>
    </xf>
    <xf numFmtId="0" fontId="3" fillId="0" borderId="127" xfId="21" applyNumberFormat="1" applyFont="1" applyBorder="1" applyAlignment="1">
      <alignment/>
      <protection/>
    </xf>
    <xf numFmtId="0" fontId="2" fillId="0" borderId="20" xfId="21" applyNumberFormat="1" applyFont="1" applyFill="1" applyBorder="1" applyAlignment="1">
      <alignment/>
      <protection/>
    </xf>
    <xf numFmtId="0" fontId="12" fillId="0" borderId="11" xfId="21" applyNumberFormat="1" applyFont="1" applyFill="1" applyBorder="1" applyAlignment="1">
      <alignment/>
      <protection/>
    </xf>
    <xf numFmtId="3" fontId="12" fillId="0" borderId="79" xfId="21" applyNumberFormat="1" applyFont="1" applyFill="1" applyBorder="1" applyAlignment="1">
      <alignment/>
      <protection/>
    </xf>
    <xf numFmtId="3" fontId="12" fillId="0" borderId="128" xfId="21" applyNumberFormat="1" applyFont="1" applyFill="1" applyBorder="1" applyAlignment="1">
      <alignment/>
      <protection/>
    </xf>
    <xf numFmtId="190" fontId="11" fillId="0" borderId="94" xfId="21" applyNumberFormat="1" applyFont="1" applyFill="1" applyBorder="1" applyAlignment="1">
      <alignment horizontal="right"/>
      <protection/>
    </xf>
    <xf numFmtId="3" fontId="12" fillId="0" borderId="129" xfId="21" applyNumberFormat="1" applyFont="1" applyFill="1" applyBorder="1" applyAlignment="1">
      <alignment/>
      <protection/>
    </xf>
    <xf numFmtId="3" fontId="12" fillId="0" borderId="130" xfId="21" applyNumberFormat="1" applyFont="1" applyFill="1" applyBorder="1" applyAlignment="1">
      <alignment/>
      <protection/>
    </xf>
    <xf numFmtId="3" fontId="12" fillId="0" borderId="131" xfId="21" applyNumberFormat="1" applyFont="1" applyFill="1" applyBorder="1" applyAlignment="1">
      <alignment/>
      <protection/>
    </xf>
    <xf numFmtId="3" fontId="12" fillId="0" borderId="132" xfId="21" applyNumberFormat="1" applyFont="1" applyFill="1" applyBorder="1" applyAlignment="1">
      <alignment/>
      <protection/>
    </xf>
    <xf numFmtId="190" fontId="11" fillId="0" borderId="90" xfId="21" applyNumberFormat="1" applyFont="1" applyFill="1" applyBorder="1" applyAlignment="1">
      <alignment horizontal="right"/>
      <protection/>
    </xf>
    <xf numFmtId="3" fontId="12" fillId="0" borderId="133" xfId="21" applyNumberFormat="1" applyFont="1" applyFill="1" applyBorder="1" applyAlignment="1">
      <alignment/>
      <protection/>
    </xf>
    <xf numFmtId="0" fontId="12" fillId="0" borderId="0" xfId="21" applyNumberFormat="1" applyFont="1" applyBorder="1" applyAlignment="1">
      <alignment/>
      <protection/>
    </xf>
    <xf numFmtId="190" fontId="11" fillId="0" borderId="134" xfId="21" applyNumberFormat="1" applyFont="1" applyFill="1" applyBorder="1" applyAlignment="1">
      <alignment horizontal="right"/>
      <protection/>
    </xf>
    <xf numFmtId="190" fontId="11" fillId="0" borderId="135" xfId="21" applyNumberFormat="1" applyFont="1" applyFill="1" applyBorder="1" applyAlignment="1">
      <alignment horizontal="right"/>
      <protection/>
    </xf>
    <xf numFmtId="3" fontId="3" fillId="0" borderId="136" xfId="21" applyNumberFormat="1" applyFont="1" applyFill="1" applyBorder="1" applyAlignment="1">
      <alignment/>
      <protection/>
    </xf>
    <xf numFmtId="190" fontId="11" fillId="0" borderId="137" xfId="21" applyNumberFormat="1" applyFont="1" applyFill="1" applyBorder="1" applyAlignment="1">
      <alignment horizontal="right"/>
      <protection/>
    </xf>
    <xf numFmtId="3" fontId="3" fillId="0" borderId="138" xfId="21" applyNumberFormat="1" applyFont="1" applyFill="1" applyBorder="1" applyAlignment="1">
      <alignment/>
      <protection/>
    </xf>
    <xf numFmtId="3" fontId="3" fillId="0" borderId="139" xfId="21" applyNumberFormat="1" applyFont="1" applyFill="1" applyBorder="1" applyAlignment="1">
      <alignment/>
      <protection/>
    </xf>
    <xf numFmtId="3" fontId="3" fillId="0" borderId="121" xfId="21" applyNumberFormat="1" applyFont="1" applyFill="1" applyBorder="1" applyAlignment="1">
      <alignment/>
      <protection/>
    </xf>
    <xf numFmtId="3" fontId="3" fillId="0" borderId="140" xfId="21" applyNumberFormat="1" applyFont="1" applyFill="1" applyBorder="1" applyAlignment="1">
      <alignment/>
      <protection/>
    </xf>
    <xf numFmtId="3" fontId="3" fillId="0" borderId="141" xfId="21" applyNumberFormat="1" applyFont="1" applyFill="1" applyBorder="1" applyAlignment="1">
      <alignment/>
      <protection/>
    </xf>
    <xf numFmtId="0" fontId="11" fillId="0" borderId="45" xfId="21" applyNumberFormat="1" applyFont="1" applyFill="1" applyBorder="1" applyAlignment="1">
      <alignment/>
      <protection/>
    </xf>
    <xf numFmtId="0" fontId="3" fillId="0" borderId="142" xfId="21" applyNumberFormat="1" applyFont="1" applyFill="1" applyBorder="1" applyAlignment="1">
      <alignment/>
      <protection/>
    </xf>
    <xf numFmtId="3" fontId="3" fillId="0" borderId="143" xfId="21" applyNumberFormat="1" applyFont="1" applyFill="1" applyBorder="1" applyAlignment="1">
      <alignment/>
      <protection/>
    </xf>
    <xf numFmtId="190" fontId="11" fillId="0" borderId="144" xfId="21" applyNumberFormat="1" applyFont="1" applyFill="1" applyBorder="1" applyAlignment="1">
      <alignment horizontal="right"/>
      <protection/>
    </xf>
    <xf numFmtId="3" fontId="3" fillId="0" borderId="145" xfId="21" applyNumberFormat="1" applyFont="1" applyFill="1" applyBorder="1" applyAlignment="1">
      <alignment/>
      <protection/>
    </xf>
    <xf numFmtId="3" fontId="3" fillId="0" borderId="37" xfId="21" applyNumberFormat="1" applyFont="1" applyFill="1" applyBorder="1" applyAlignment="1">
      <alignment/>
      <protection/>
    </xf>
    <xf numFmtId="190" fontId="11" fillId="0" borderId="146" xfId="21" applyNumberFormat="1" applyFont="1" applyFill="1" applyBorder="1" applyAlignment="1">
      <alignment horizontal="right"/>
      <protection/>
    </xf>
    <xf numFmtId="3" fontId="3" fillId="0" borderId="76" xfId="21" applyNumberFormat="1" applyFont="1" applyFill="1" applyBorder="1" applyAlignment="1">
      <alignment/>
      <protection/>
    </xf>
    <xf numFmtId="3" fontId="3" fillId="0" borderId="127" xfId="21" applyNumberFormat="1" applyFont="1" applyFill="1" applyBorder="1" applyAlignment="1">
      <alignment/>
      <protection/>
    </xf>
    <xf numFmtId="0" fontId="2" fillId="0" borderId="14" xfId="21" applyNumberFormat="1" applyFont="1" applyFill="1" applyBorder="1" applyAlignment="1">
      <alignment/>
      <protection/>
    </xf>
    <xf numFmtId="0" fontId="12" fillId="0" borderId="6" xfId="21" applyNumberFormat="1" applyFont="1" applyFill="1" applyBorder="1" applyAlignment="1">
      <alignment/>
      <protection/>
    </xf>
    <xf numFmtId="3" fontId="12" fillId="0" borderId="14" xfId="21" applyNumberFormat="1" applyFont="1" applyFill="1" applyBorder="1" applyAlignment="1">
      <alignment/>
      <protection/>
    </xf>
    <xf numFmtId="190" fontId="11" fillId="0" borderId="128" xfId="21" applyNumberFormat="1" applyFont="1" applyFill="1" applyBorder="1" applyAlignment="1">
      <alignment horizontal="right"/>
      <protection/>
    </xf>
    <xf numFmtId="3" fontId="12" fillId="0" borderId="147" xfId="21" applyNumberFormat="1" applyFont="1" applyFill="1" applyBorder="1" applyAlignment="1">
      <alignment/>
      <protection/>
    </xf>
    <xf numFmtId="3" fontId="12" fillId="0" borderId="148" xfId="21" applyNumberFormat="1" applyFont="1" applyFill="1" applyBorder="1" applyAlignment="1">
      <alignment/>
      <protection/>
    </xf>
    <xf numFmtId="3" fontId="12" fillId="0" borderId="149" xfId="21" applyNumberFormat="1" applyFont="1" applyFill="1" applyBorder="1" applyAlignment="1">
      <alignment/>
      <protection/>
    </xf>
    <xf numFmtId="190" fontId="11" fillId="0" borderId="150" xfId="21" applyNumberFormat="1" applyFont="1" applyFill="1" applyBorder="1" applyAlignment="1">
      <alignment horizontal="right"/>
      <protection/>
    </xf>
    <xf numFmtId="3" fontId="3" fillId="0" borderId="151" xfId="21" applyNumberFormat="1" applyFont="1" applyFill="1" applyBorder="1" applyAlignment="1">
      <alignment/>
      <protection/>
    </xf>
    <xf numFmtId="0" fontId="3" fillId="0" borderId="65" xfId="21" applyNumberFormat="1" applyFont="1" applyBorder="1" applyAlignment="1">
      <alignment/>
      <protection/>
    </xf>
    <xf numFmtId="190" fontId="11" fillId="0" borderId="152" xfId="21" applyNumberFormat="1" applyFont="1" applyFill="1" applyBorder="1" applyAlignment="1">
      <alignment horizontal="right"/>
      <protection/>
    </xf>
    <xf numFmtId="190" fontId="11" fillId="0" borderId="153" xfId="21" applyNumberFormat="1" applyFont="1" applyFill="1" applyBorder="1" applyAlignment="1">
      <alignment horizontal="right"/>
      <protection/>
    </xf>
    <xf numFmtId="0" fontId="3" fillId="0" borderId="154" xfId="21" applyNumberFormat="1" applyFont="1" applyBorder="1" applyAlignment="1">
      <alignment/>
      <protection/>
    </xf>
    <xf numFmtId="190" fontId="11" fillId="0" borderId="155" xfId="21" applyNumberFormat="1" applyFont="1" applyFill="1" applyBorder="1" applyAlignment="1">
      <alignment horizontal="right"/>
      <protection/>
    </xf>
    <xf numFmtId="190" fontId="11" fillId="0" borderId="156" xfId="21" applyNumberFormat="1" applyFont="1" applyFill="1" applyBorder="1" applyAlignment="1">
      <alignment horizontal="right"/>
      <protection/>
    </xf>
    <xf numFmtId="190" fontId="11" fillId="0" borderId="139" xfId="21" applyNumberFormat="1" applyFont="1" applyFill="1" applyBorder="1" applyAlignment="1">
      <alignment horizontal="right"/>
      <protection/>
    </xf>
    <xf numFmtId="3" fontId="3" fillId="0" borderId="74" xfId="21" applyNumberFormat="1" applyFont="1" applyFill="1" applyBorder="1" applyAlignment="1">
      <alignment/>
      <protection/>
    </xf>
    <xf numFmtId="3" fontId="3" fillId="0" borderId="157" xfId="21" applyNumberFormat="1" applyFont="1" applyFill="1" applyBorder="1" applyAlignment="1">
      <alignment/>
      <protection/>
    </xf>
    <xf numFmtId="0" fontId="3" fillId="0" borderId="67" xfId="21" applyNumberFormat="1" applyFont="1" applyBorder="1" applyAlignment="1">
      <alignment/>
      <protection/>
    </xf>
    <xf numFmtId="3" fontId="3" fillId="0" borderId="6" xfId="21" applyNumberFormat="1" applyFont="1" applyFill="1" applyBorder="1" applyAlignment="1">
      <alignment/>
      <protection/>
    </xf>
    <xf numFmtId="3" fontId="3" fillId="0" borderId="108" xfId="21" applyNumberFormat="1" applyFont="1" applyFill="1" applyBorder="1" applyAlignment="1">
      <alignment/>
      <protection/>
    </xf>
    <xf numFmtId="0" fontId="3" fillId="0" borderId="8" xfId="21" applyNumberFormat="1" applyFont="1" applyBorder="1" applyAlignment="1">
      <alignment/>
      <protection/>
    </xf>
    <xf numFmtId="190" fontId="11" fillId="0" borderId="158" xfId="21" applyNumberFormat="1" applyFont="1" applyFill="1" applyBorder="1" applyAlignment="1">
      <alignment horizontal="right"/>
      <protection/>
    </xf>
    <xf numFmtId="190" fontId="11" fillId="0" borderId="159" xfId="21" applyNumberFormat="1" applyFont="1" applyFill="1" applyBorder="1" applyAlignment="1">
      <alignment horizontal="right"/>
      <protection/>
    </xf>
    <xf numFmtId="190" fontId="11" fillId="0" borderId="160" xfId="21" applyNumberFormat="1" applyFont="1" applyFill="1" applyBorder="1" applyAlignment="1">
      <alignment horizontal="right"/>
      <protection/>
    </xf>
    <xf numFmtId="3" fontId="3" fillId="0" borderId="161" xfId="21" applyNumberFormat="1" applyFont="1" applyFill="1" applyBorder="1" applyAlignment="1">
      <alignment/>
      <protection/>
    </xf>
    <xf numFmtId="3" fontId="3" fillId="0" borderId="162" xfId="21" applyNumberFormat="1" applyFont="1" applyFill="1" applyBorder="1" applyAlignment="1">
      <alignment/>
      <protection/>
    </xf>
    <xf numFmtId="0" fontId="3" fillId="0" borderId="163" xfId="21" applyNumberFormat="1" applyFont="1" applyBorder="1" applyAlignment="1">
      <alignment/>
      <protection/>
    </xf>
    <xf numFmtId="3" fontId="3" fillId="0" borderId="146" xfId="21" applyNumberFormat="1" applyFont="1" applyFill="1" applyBorder="1" applyAlignment="1">
      <alignment/>
      <protection/>
    </xf>
    <xf numFmtId="3" fontId="3" fillId="0" borderId="164" xfId="21" applyNumberFormat="1" applyFont="1" applyFill="1" applyBorder="1" applyAlignment="1">
      <alignment/>
      <protection/>
    </xf>
    <xf numFmtId="190" fontId="11" fillId="0" borderId="49" xfId="21" applyNumberFormat="1" applyFont="1" applyFill="1" applyBorder="1" applyAlignment="1">
      <alignment horizontal="right"/>
      <protection/>
    </xf>
    <xf numFmtId="3" fontId="3" fillId="0" borderId="165" xfId="21" applyNumberFormat="1" applyFont="1" applyFill="1" applyBorder="1" applyAlignment="1">
      <alignment/>
      <protection/>
    </xf>
    <xf numFmtId="0" fontId="3" fillId="0" borderId="166" xfId="21" applyNumberFormat="1" applyFont="1" applyBorder="1" applyAlignment="1">
      <alignment/>
      <protection/>
    </xf>
    <xf numFmtId="190" fontId="11" fillId="0" borderId="167" xfId="21" applyNumberFormat="1" applyFont="1" applyFill="1" applyBorder="1" applyAlignment="1">
      <alignment horizontal="right"/>
      <protection/>
    </xf>
    <xf numFmtId="3" fontId="12" fillId="0" borderId="168" xfId="21" applyNumberFormat="1" applyFont="1" applyFill="1" applyBorder="1" applyAlignment="1">
      <alignment/>
      <protection/>
    </xf>
    <xf numFmtId="0" fontId="11" fillId="0" borderId="27" xfId="21" applyNumberFormat="1" applyFont="1" applyFill="1" applyBorder="1" applyAlignment="1">
      <alignment/>
      <protection/>
    </xf>
    <xf numFmtId="190" fontId="11" fillId="0" borderId="169" xfId="21" applyNumberFormat="1" applyFont="1" applyFill="1" applyBorder="1" applyAlignment="1">
      <alignment horizontal="right"/>
      <protection/>
    </xf>
    <xf numFmtId="0" fontId="3" fillId="0" borderId="137" xfId="21" applyNumberFormat="1" applyFont="1" applyBorder="1" applyAlignment="1">
      <alignment/>
      <protection/>
    </xf>
    <xf numFmtId="190" fontId="11" fillId="0" borderId="91" xfId="21" applyNumberFormat="1" applyFont="1" applyFill="1" applyBorder="1" applyAlignment="1">
      <alignment horizontal="right"/>
      <protection/>
    </xf>
    <xf numFmtId="0" fontId="3" fillId="0" borderId="159" xfId="21" applyNumberFormat="1" applyFont="1" applyBorder="1" applyAlignment="1">
      <alignment/>
      <protection/>
    </xf>
    <xf numFmtId="3" fontId="3" fillId="0" borderId="44" xfId="21" applyNumberFormat="1" applyFont="1" applyFill="1" applyBorder="1" applyAlignment="1">
      <alignment/>
      <protection/>
    </xf>
    <xf numFmtId="3" fontId="3" fillId="0" borderId="170" xfId="21" applyNumberFormat="1" applyFont="1" applyFill="1" applyBorder="1" applyAlignment="1">
      <alignment/>
      <protection/>
    </xf>
    <xf numFmtId="0" fontId="11" fillId="0" borderId="14" xfId="21" applyNumberFormat="1" applyFont="1" applyFill="1" applyBorder="1" applyAlignment="1">
      <alignment/>
      <protection/>
    </xf>
    <xf numFmtId="0" fontId="3" fillId="0" borderId="35" xfId="21" applyNumberFormat="1" applyFont="1" applyBorder="1" applyAlignment="1">
      <alignment/>
      <protection/>
    </xf>
    <xf numFmtId="3" fontId="3" fillId="0" borderId="126" xfId="21" applyNumberFormat="1" applyFont="1" applyFill="1" applyBorder="1" applyAlignment="1">
      <alignment/>
      <protection/>
    </xf>
    <xf numFmtId="190" fontId="11" fillId="0" borderId="60" xfId="21" applyNumberFormat="1" applyFont="1" applyFill="1" applyBorder="1" applyAlignment="1">
      <alignment horizontal="right"/>
      <protection/>
    </xf>
    <xf numFmtId="190" fontId="11" fillId="0" borderId="171" xfId="21" applyNumberFormat="1" applyFont="1" applyFill="1" applyBorder="1" applyAlignment="1">
      <alignment horizontal="right"/>
      <protection/>
    </xf>
    <xf numFmtId="190" fontId="11" fillId="0" borderId="172" xfId="21" applyNumberFormat="1" applyFont="1" applyFill="1" applyBorder="1" applyAlignment="1">
      <alignment horizontal="right"/>
      <protection/>
    </xf>
    <xf numFmtId="190" fontId="11" fillId="0" borderId="173" xfId="21" applyNumberFormat="1" applyFont="1" applyFill="1" applyBorder="1" applyAlignment="1">
      <alignment horizontal="right"/>
      <protection/>
    </xf>
    <xf numFmtId="190" fontId="11" fillId="0" borderId="174" xfId="21" applyNumberFormat="1" applyFont="1" applyFill="1" applyBorder="1" applyAlignment="1">
      <alignment horizontal="right"/>
      <protection/>
    </xf>
    <xf numFmtId="190" fontId="11" fillId="0" borderId="175" xfId="21" applyNumberFormat="1" applyFont="1" applyFill="1" applyBorder="1" applyAlignment="1">
      <alignment horizontal="right"/>
      <protection/>
    </xf>
    <xf numFmtId="3" fontId="3" fillId="0" borderId="160" xfId="21" applyNumberFormat="1" applyFont="1" applyFill="1" applyBorder="1" applyAlignment="1">
      <alignment/>
      <protection/>
    </xf>
    <xf numFmtId="190" fontId="11" fillId="0" borderId="176" xfId="21" applyNumberFormat="1" applyFont="1" applyFill="1" applyBorder="1" applyAlignment="1">
      <alignment horizontal="right"/>
      <protection/>
    </xf>
    <xf numFmtId="3" fontId="3" fillId="0" borderId="177" xfId="21" applyNumberFormat="1" applyFont="1" applyFill="1" applyBorder="1" applyAlignment="1">
      <alignment/>
      <protection/>
    </xf>
    <xf numFmtId="190" fontId="11" fillId="0" borderId="162" xfId="21" applyNumberFormat="1" applyFont="1" applyFill="1" applyBorder="1" applyAlignment="1">
      <alignment horizontal="right"/>
      <protection/>
    </xf>
    <xf numFmtId="3" fontId="3" fillId="0" borderId="178" xfId="21" applyNumberFormat="1" applyFont="1" applyFill="1" applyBorder="1" applyAlignment="1">
      <alignment/>
      <protection/>
    </xf>
    <xf numFmtId="3" fontId="12" fillId="0" borderId="179" xfId="21" applyNumberFormat="1" applyFont="1" applyFill="1" applyBorder="1" applyAlignment="1">
      <alignment/>
      <protection/>
    </xf>
    <xf numFmtId="3" fontId="12" fillId="0" borderId="180" xfId="21" applyNumberFormat="1" applyFont="1" applyFill="1" applyBorder="1" applyAlignment="1">
      <alignment/>
      <protection/>
    </xf>
    <xf numFmtId="190" fontId="11" fillId="0" borderId="181" xfId="21" applyNumberFormat="1" applyFont="1" applyFill="1" applyBorder="1" applyAlignment="1">
      <alignment horizontal="right"/>
      <protection/>
    </xf>
    <xf numFmtId="3" fontId="12" fillId="0" borderId="108" xfId="21" applyNumberFormat="1" applyFont="1" applyFill="1" applyBorder="1" applyAlignment="1">
      <alignment/>
      <protection/>
    </xf>
    <xf numFmtId="3" fontId="12" fillId="0" borderId="182" xfId="21" applyNumberFormat="1" applyFont="1" applyFill="1" applyBorder="1" applyAlignment="1">
      <alignment/>
      <protection/>
    </xf>
    <xf numFmtId="190" fontId="11" fillId="0" borderId="183" xfId="21" applyNumberFormat="1" applyFont="1" applyFill="1" applyBorder="1" applyAlignment="1">
      <alignment horizontal="right"/>
      <protection/>
    </xf>
    <xf numFmtId="190" fontId="11" fillId="0" borderId="67" xfId="21" applyNumberFormat="1" applyFont="1" applyFill="1" applyBorder="1" applyAlignment="1">
      <alignment horizontal="right"/>
      <protection/>
    </xf>
    <xf numFmtId="3" fontId="3" fillId="0" borderId="124" xfId="21" applyNumberFormat="1" applyFont="1" applyFill="1" applyBorder="1" applyAlignment="1">
      <alignment/>
      <protection/>
    </xf>
    <xf numFmtId="190" fontId="11" fillId="0" borderId="108" xfId="21" applyNumberFormat="1" applyFont="1" applyFill="1" applyBorder="1" applyAlignment="1">
      <alignment horizontal="right"/>
      <protection/>
    </xf>
    <xf numFmtId="3" fontId="3" fillId="0" borderId="8" xfId="21" applyNumberFormat="1" applyFont="1" applyFill="1" applyBorder="1" applyAlignment="1">
      <alignment/>
      <protection/>
    </xf>
    <xf numFmtId="190" fontId="11" fillId="0" borderId="8" xfId="21" applyNumberFormat="1" applyFont="1" applyFill="1" applyBorder="1" applyAlignment="1">
      <alignment horizontal="right"/>
      <protection/>
    </xf>
    <xf numFmtId="190" fontId="11" fillId="0" borderId="0" xfId="21" applyNumberFormat="1" applyFont="1" applyFill="1" applyBorder="1" applyAlignment="1">
      <alignment horizontal="right"/>
      <protection/>
    </xf>
    <xf numFmtId="3" fontId="3" fillId="0" borderId="153" xfId="21" applyNumberFormat="1" applyFont="1" applyFill="1" applyBorder="1" applyAlignment="1">
      <alignment/>
      <protection/>
    </xf>
    <xf numFmtId="190" fontId="11" fillId="0" borderId="184" xfId="21" applyNumberFormat="1" applyFont="1" applyFill="1" applyBorder="1" applyAlignment="1">
      <alignment horizontal="right"/>
      <protection/>
    </xf>
    <xf numFmtId="3" fontId="3" fillId="0" borderId="159" xfId="21" applyNumberFormat="1" applyFont="1" applyFill="1" applyBorder="1" applyAlignment="1">
      <alignment/>
      <protection/>
    </xf>
    <xf numFmtId="190" fontId="11" fillId="0" borderId="57" xfId="21" applyNumberFormat="1" applyFont="1" applyFill="1" applyBorder="1" applyAlignment="1">
      <alignment horizontal="right"/>
      <protection/>
    </xf>
    <xf numFmtId="190" fontId="11" fillId="0" borderId="44" xfId="21" applyNumberFormat="1" applyFont="1" applyFill="1" applyBorder="1" applyAlignment="1">
      <alignment horizontal="right"/>
      <protection/>
    </xf>
    <xf numFmtId="190" fontId="11" fillId="0" borderId="185" xfId="21" applyNumberFormat="1" applyFont="1" applyFill="1" applyBorder="1" applyAlignment="1">
      <alignment horizontal="right"/>
      <protection/>
    </xf>
    <xf numFmtId="3" fontId="3" fillId="0" borderId="58" xfId="21" applyNumberFormat="1" applyFont="1" applyFill="1" applyBorder="1" applyAlignment="1">
      <alignment/>
      <protection/>
    </xf>
    <xf numFmtId="190" fontId="11" fillId="0" borderId="186" xfId="21" applyNumberFormat="1" applyFont="1" applyFill="1" applyBorder="1" applyAlignment="1">
      <alignment horizontal="right"/>
      <protection/>
    </xf>
    <xf numFmtId="0" fontId="3" fillId="0" borderId="139" xfId="21" applyNumberFormat="1" applyFont="1" applyBorder="1" applyAlignment="1">
      <alignment/>
      <protection/>
    </xf>
    <xf numFmtId="190" fontId="11" fillId="0" borderId="187" xfId="21" applyNumberFormat="1" applyFont="1" applyFill="1" applyBorder="1" applyAlignment="1">
      <alignment horizontal="right"/>
      <protection/>
    </xf>
    <xf numFmtId="3" fontId="3" fillId="0" borderId="188" xfId="21" applyNumberFormat="1" applyFont="1" applyFill="1" applyBorder="1" applyAlignment="1">
      <alignment/>
      <protection/>
    </xf>
    <xf numFmtId="0" fontId="3" fillId="0" borderId="189" xfId="21" applyNumberFormat="1" applyFont="1" applyBorder="1" applyAlignment="1">
      <alignment/>
      <protection/>
    </xf>
    <xf numFmtId="3" fontId="3" fillId="0" borderId="172" xfId="21" applyNumberFormat="1" applyFont="1" applyFill="1" applyBorder="1" applyAlignment="1">
      <alignment/>
      <protection/>
    </xf>
    <xf numFmtId="190" fontId="11" fillId="0" borderId="85" xfId="21" applyNumberFormat="1" applyFont="1" applyFill="1" applyBorder="1" applyAlignment="1">
      <alignment horizontal="right"/>
      <protection/>
    </xf>
    <xf numFmtId="190" fontId="11" fillId="0" borderId="190" xfId="21" applyNumberFormat="1" applyFont="1" applyFill="1" applyBorder="1" applyAlignment="1">
      <alignment horizontal="right"/>
      <protection/>
    </xf>
    <xf numFmtId="190" fontId="11" fillId="0" borderId="13" xfId="21" applyNumberFormat="1" applyFont="1" applyFill="1" applyBorder="1" applyAlignment="1">
      <alignment horizontal="right"/>
      <protection/>
    </xf>
    <xf numFmtId="0" fontId="12" fillId="0" borderId="191" xfId="21" applyNumberFormat="1" applyFont="1" applyFill="1" applyBorder="1" applyAlignment="1">
      <alignment/>
      <protection/>
    </xf>
    <xf numFmtId="3" fontId="12" fillId="0" borderId="11" xfId="21" applyNumberFormat="1" applyFont="1" applyFill="1" applyBorder="1" applyAlignment="1">
      <alignment/>
      <protection/>
    </xf>
    <xf numFmtId="3" fontId="12" fillId="0" borderId="192" xfId="21" applyNumberFormat="1" applyFont="1" applyFill="1" applyBorder="1" applyAlignment="1">
      <alignment/>
      <protection/>
    </xf>
    <xf numFmtId="190" fontId="11" fillId="0" borderId="80" xfId="21" applyNumberFormat="1" applyFont="1" applyFill="1" applyBorder="1" applyAlignment="1">
      <alignment horizontal="right"/>
      <protection/>
    </xf>
    <xf numFmtId="3" fontId="12" fillId="0" borderId="193" xfId="21" applyNumberFormat="1" applyFont="1" applyFill="1" applyBorder="1" applyAlignment="1">
      <alignment/>
      <protection/>
    </xf>
    <xf numFmtId="3" fontId="12" fillId="0" borderId="81" xfId="21" applyNumberFormat="1" applyFont="1" applyFill="1" applyBorder="1" applyAlignment="1">
      <alignment/>
      <protection/>
    </xf>
    <xf numFmtId="3" fontId="12" fillId="0" borderId="194" xfId="21" applyNumberFormat="1" applyFont="1" applyFill="1" applyBorder="1" applyAlignment="1">
      <alignment/>
      <protection/>
    </xf>
    <xf numFmtId="0" fontId="3" fillId="0" borderId="195" xfId="21" applyNumberFormat="1" applyFont="1" applyFill="1" applyBorder="1" applyAlignment="1">
      <alignment/>
      <protection/>
    </xf>
    <xf numFmtId="190" fontId="11" fillId="0" borderId="73" xfId="21" applyNumberFormat="1" applyFont="1" applyFill="1" applyBorder="1" applyAlignment="1">
      <alignment horizontal="right"/>
      <protection/>
    </xf>
    <xf numFmtId="0" fontId="3" fillId="0" borderId="196" xfId="21" applyNumberFormat="1" applyFont="1" applyBorder="1" applyAlignment="1">
      <alignment/>
      <protection/>
    </xf>
    <xf numFmtId="0" fontId="3" fillId="0" borderId="108" xfId="21" applyNumberFormat="1" applyFont="1" applyBorder="1" applyAlignment="1">
      <alignment/>
      <protection/>
    </xf>
    <xf numFmtId="190" fontId="11" fillId="0" borderId="196" xfId="21" applyNumberFormat="1" applyFont="1" applyFill="1" applyBorder="1" applyAlignment="1">
      <alignment horizontal="right"/>
      <protection/>
    </xf>
    <xf numFmtId="0" fontId="11" fillId="0" borderId="76" xfId="21" applyNumberFormat="1" applyFont="1" applyFill="1" applyBorder="1" applyAlignment="1">
      <alignment/>
      <protection/>
    </xf>
    <xf numFmtId="0" fontId="2" fillId="0" borderId="79" xfId="21" applyNumberFormat="1" applyFont="1" applyFill="1" applyBorder="1" applyAlignment="1">
      <alignment/>
      <protection/>
    </xf>
    <xf numFmtId="3" fontId="12" fillId="0" borderId="191" xfId="21" applyNumberFormat="1" applyFont="1" applyFill="1" applyBorder="1" applyAlignment="1">
      <alignment/>
      <protection/>
    </xf>
    <xf numFmtId="3" fontId="12" fillId="0" borderId="197" xfId="21" applyNumberFormat="1" applyFont="1" applyFill="1" applyBorder="1" applyAlignment="1">
      <alignment/>
      <protection/>
    </xf>
    <xf numFmtId="190" fontId="11" fillId="0" borderId="129" xfId="21" applyNumberFormat="1" applyFont="1" applyFill="1" applyBorder="1" applyAlignment="1">
      <alignment horizontal="right"/>
      <protection/>
    </xf>
    <xf numFmtId="3" fontId="12" fillId="0" borderId="198" xfId="21" applyNumberFormat="1" applyFont="1" applyFill="1" applyBorder="1" applyAlignment="1">
      <alignment/>
      <protection/>
    </xf>
    <xf numFmtId="3" fontId="12" fillId="0" borderId="199" xfId="21" applyNumberFormat="1" applyFont="1" applyFill="1" applyBorder="1" applyAlignment="1">
      <alignment/>
      <protection/>
    </xf>
    <xf numFmtId="3" fontId="12" fillId="0" borderId="200" xfId="21" applyNumberFormat="1" applyFont="1" applyFill="1" applyBorder="1" applyAlignment="1">
      <alignment/>
      <protection/>
    </xf>
    <xf numFmtId="3" fontId="12" fillId="0" borderId="201" xfId="21" applyNumberFormat="1" applyFont="1" applyFill="1" applyBorder="1" applyAlignment="1">
      <alignment/>
      <protection/>
    </xf>
    <xf numFmtId="3" fontId="3" fillId="0" borderId="202" xfId="21" applyNumberFormat="1" applyFont="1" applyFill="1" applyBorder="1" applyAlignment="1">
      <alignment/>
      <protection/>
    </xf>
    <xf numFmtId="3" fontId="3" fillId="0" borderId="203" xfId="21" applyNumberFormat="1" applyFont="1" applyFill="1" applyBorder="1" applyAlignment="1">
      <alignment/>
      <protection/>
    </xf>
    <xf numFmtId="3" fontId="3" fillId="0" borderId="67" xfId="21" applyNumberFormat="1" applyFont="1" applyFill="1" applyBorder="1" applyAlignment="1">
      <alignment/>
      <protection/>
    </xf>
    <xf numFmtId="0" fontId="3" fillId="0" borderId="204" xfId="21" applyNumberFormat="1" applyFont="1" applyBorder="1" applyAlignment="1">
      <alignment/>
      <protection/>
    </xf>
    <xf numFmtId="190" fontId="11" fillId="0" borderId="205" xfId="21" applyNumberFormat="1" applyFont="1" applyFill="1" applyBorder="1" applyAlignment="1">
      <alignment horizontal="right"/>
      <protection/>
    </xf>
    <xf numFmtId="190" fontId="11" fillId="0" borderId="204" xfId="21" applyNumberFormat="1" applyFont="1" applyFill="1" applyBorder="1" applyAlignment="1">
      <alignment horizontal="right"/>
      <protection/>
    </xf>
    <xf numFmtId="3" fontId="3" fillId="0" borderId="205" xfId="21" applyNumberFormat="1" applyFont="1" applyFill="1" applyBorder="1" applyAlignment="1">
      <alignment/>
      <protection/>
    </xf>
    <xf numFmtId="3" fontId="3" fillId="0" borderId="204" xfId="21" applyNumberFormat="1" applyFont="1" applyFill="1" applyBorder="1" applyAlignment="1">
      <alignment/>
      <protection/>
    </xf>
    <xf numFmtId="0" fontId="11" fillId="0" borderId="101" xfId="21" applyNumberFormat="1" applyFont="1" applyFill="1" applyBorder="1" applyAlignment="1">
      <alignment/>
      <protection/>
    </xf>
    <xf numFmtId="0" fontId="3" fillId="0" borderId="112" xfId="21" applyNumberFormat="1" applyFont="1" applyFill="1" applyBorder="1" applyAlignment="1">
      <alignment/>
      <protection/>
    </xf>
    <xf numFmtId="3" fontId="3" fillId="0" borderId="77" xfId="21" applyNumberFormat="1" applyFont="1" applyFill="1" applyBorder="1" applyAlignment="1">
      <alignment/>
      <protection/>
    </xf>
    <xf numFmtId="190" fontId="11" fillId="0" borderId="114" xfId="21" applyNumberFormat="1" applyFont="1" applyFill="1" applyBorder="1" applyAlignment="1">
      <alignment horizontal="right"/>
      <protection/>
    </xf>
    <xf numFmtId="3" fontId="3" fillId="0" borderId="206" xfId="21" applyNumberFormat="1" applyFont="1" applyFill="1" applyBorder="1" applyAlignment="1">
      <alignment/>
      <protection/>
    </xf>
    <xf numFmtId="0" fontId="3" fillId="0" borderId="207" xfId="21" applyNumberFormat="1" applyFont="1" applyBorder="1" applyAlignment="1">
      <alignment/>
      <protection/>
    </xf>
    <xf numFmtId="190" fontId="11" fillId="0" borderId="208" xfId="21" applyNumberFormat="1" applyFont="1" applyFill="1" applyBorder="1" applyAlignment="1">
      <alignment horizontal="right"/>
      <protection/>
    </xf>
    <xf numFmtId="3" fontId="3" fillId="0" borderId="209" xfId="21" applyNumberFormat="1" applyFont="1" applyFill="1" applyBorder="1" applyAlignment="1">
      <alignment/>
      <protection/>
    </xf>
    <xf numFmtId="0" fontId="3" fillId="0" borderId="13" xfId="21" applyNumberFormat="1" applyFont="1" applyBorder="1" applyAlignment="1">
      <alignment/>
      <protection/>
    </xf>
    <xf numFmtId="0" fontId="11" fillId="0" borderId="0" xfId="21" applyNumberFormat="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/>
      <protection/>
    </xf>
    <xf numFmtId="0" fontId="3" fillId="0" borderId="12" xfId="21" applyNumberFormat="1" applyFont="1" applyFill="1" applyBorder="1" applyAlignment="1">
      <alignment/>
      <protection/>
    </xf>
    <xf numFmtId="3" fontId="3" fillId="0" borderId="12" xfId="21" applyNumberFormat="1" applyFont="1" applyFill="1" applyBorder="1" applyAlignment="1">
      <alignment/>
      <protection/>
    </xf>
    <xf numFmtId="0" fontId="3" fillId="0" borderId="76" xfId="21" applyNumberFormat="1" applyFont="1" applyFill="1" applyBorder="1" applyAlignment="1">
      <alignment horizontal="center"/>
      <protection/>
    </xf>
    <xf numFmtId="0" fontId="3" fillId="0" borderId="210" xfId="21" applyNumberFormat="1" applyFont="1" applyFill="1" applyBorder="1" applyAlignment="1">
      <alignment horizontal="center"/>
      <protection/>
    </xf>
    <xf numFmtId="0" fontId="3" fillId="0" borderId="211" xfId="21" applyNumberFormat="1" applyFont="1" applyFill="1" applyBorder="1" applyAlignment="1">
      <alignment horizontal="center"/>
      <protection/>
    </xf>
    <xf numFmtId="0" fontId="3" fillId="0" borderId="212" xfId="21" applyNumberFormat="1" applyFont="1" applyFill="1" applyBorder="1" applyAlignment="1">
      <alignment horizontal="center"/>
      <protection/>
    </xf>
    <xf numFmtId="0" fontId="3" fillId="0" borderId="213" xfId="21" applyNumberFormat="1" applyFont="1" applyFill="1" applyBorder="1" applyAlignment="1">
      <alignment horizontal="center"/>
      <protection/>
    </xf>
    <xf numFmtId="0" fontId="3" fillId="0" borderId="214" xfId="21" applyNumberFormat="1" applyFont="1" applyFill="1" applyBorder="1" applyAlignment="1">
      <alignment horizontal="center"/>
      <protection/>
    </xf>
    <xf numFmtId="3" fontId="3" fillId="0" borderId="11" xfId="21" applyNumberFormat="1" applyFont="1" applyFill="1" applyBorder="1" applyAlignment="1">
      <alignment/>
      <protection/>
    </xf>
    <xf numFmtId="3" fontId="3" fillId="0" borderId="89" xfId="21" applyNumberFormat="1" applyFont="1" applyFill="1" applyBorder="1" applyAlignment="1">
      <alignment/>
      <protection/>
    </xf>
    <xf numFmtId="3" fontId="3" fillId="0" borderId="115" xfId="21" applyNumberFormat="1" applyFont="1" applyFill="1" applyBorder="1" applyAlignment="1">
      <alignment/>
      <protection/>
    </xf>
    <xf numFmtId="3" fontId="3" fillId="0" borderId="194" xfId="21" applyNumberFormat="1" applyFont="1" applyFill="1" applyBorder="1" applyAlignment="1">
      <alignment/>
      <protection/>
    </xf>
    <xf numFmtId="190" fontId="11" fillId="0" borderId="215" xfId="21" applyNumberFormat="1" applyFont="1" applyFill="1" applyBorder="1" applyAlignment="1">
      <alignment horizontal="right"/>
      <protection/>
    </xf>
    <xf numFmtId="3" fontId="3" fillId="0" borderId="109" xfId="21" applyNumberFormat="1" applyFont="1" applyFill="1" applyBorder="1" applyAlignment="1">
      <alignment/>
      <protection/>
    </xf>
    <xf numFmtId="0" fontId="11" fillId="0" borderId="55" xfId="21" applyNumberFormat="1" applyFont="1" applyFill="1" applyBorder="1" applyAlignment="1">
      <alignment/>
      <protection/>
    </xf>
    <xf numFmtId="190" fontId="11" fillId="0" borderId="216" xfId="21" applyNumberFormat="1" applyFont="1" applyFill="1" applyBorder="1" applyAlignment="1">
      <alignment horizontal="right"/>
      <protection/>
    </xf>
    <xf numFmtId="3" fontId="3" fillId="0" borderId="31" xfId="21" applyNumberFormat="1" applyFont="1" applyFill="1" applyBorder="1" applyAlignment="1">
      <alignment/>
      <protection/>
    </xf>
    <xf numFmtId="3" fontId="3" fillId="0" borderId="217" xfId="21" applyNumberFormat="1" applyFont="1" applyFill="1" applyBorder="1" applyAlignment="1">
      <alignment/>
      <protection/>
    </xf>
    <xf numFmtId="3" fontId="3" fillId="0" borderId="35" xfId="21" applyNumberFormat="1" applyFont="1" applyFill="1" applyBorder="1" applyAlignment="1">
      <alignment/>
      <protection/>
    </xf>
    <xf numFmtId="3" fontId="12" fillId="0" borderId="218" xfId="21" applyNumberFormat="1" applyFont="1" applyFill="1" applyBorder="1" applyAlignment="1">
      <alignment/>
      <protection/>
    </xf>
    <xf numFmtId="3" fontId="12" fillId="0" borderId="219" xfId="21" applyNumberFormat="1" applyFont="1" applyFill="1" applyBorder="1" applyAlignment="1">
      <alignment/>
      <protection/>
    </xf>
    <xf numFmtId="3" fontId="12" fillId="0" borderId="220" xfId="21" applyNumberFormat="1" applyFont="1" applyFill="1" applyBorder="1" applyAlignment="1">
      <alignment/>
      <protection/>
    </xf>
    <xf numFmtId="3" fontId="12" fillId="0" borderId="221" xfId="21" applyNumberFormat="1" applyFont="1" applyFill="1" applyBorder="1" applyAlignment="1">
      <alignment/>
      <protection/>
    </xf>
    <xf numFmtId="190" fontId="11" fillId="0" borderId="222" xfId="21" applyNumberFormat="1" applyFont="1" applyFill="1" applyBorder="1" applyAlignment="1">
      <alignment horizontal="right"/>
      <protection/>
    </xf>
    <xf numFmtId="3" fontId="3" fillId="0" borderId="223" xfId="21" applyNumberFormat="1" applyFont="1" applyFill="1" applyBorder="1" applyAlignment="1">
      <alignment/>
      <protection/>
    </xf>
    <xf numFmtId="0" fontId="3" fillId="0" borderId="224" xfId="21" applyNumberFormat="1" applyFont="1" applyBorder="1" applyAlignment="1">
      <alignment/>
      <protection/>
    </xf>
    <xf numFmtId="0" fontId="3" fillId="0" borderId="158" xfId="21" applyNumberFormat="1" applyFont="1" applyBorder="1" applyAlignment="1">
      <alignment/>
      <protection/>
    </xf>
    <xf numFmtId="190" fontId="11" fillId="0" borderId="225" xfId="21" applyNumberFormat="1" applyFont="1" applyFill="1" applyBorder="1" applyAlignment="1">
      <alignment horizontal="right"/>
      <protection/>
    </xf>
    <xf numFmtId="3" fontId="3" fillId="0" borderId="190" xfId="21" applyNumberFormat="1" applyFont="1" applyFill="1" applyBorder="1" applyAlignment="1">
      <alignment/>
      <protection/>
    </xf>
    <xf numFmtId="0" fontId="2" fillId="0" borderId="14" xfId="21" applyNumberFormat="1" applyFont="1" applyFill="1" applyAlignment="1">
      <alignment/>
      <protection/>
    </xf>
    <xf numFmtId="3" fontId="12" fillId="0" borderId="226" xfId="21" applyNumberFormat="1" applyFont="1" applyFill="1" applyBorder="1" applyAlignment="1">
      <alignment/>
      <protection/>
    </xf>
    <xf numFmtId="3" fontId="3" fillId="0" borderId="227" xfId="21" applyNumberFormat="1" applyFont="1" applyFill="1" applyBorder="1" applyAlignment="1">
      <alignment/>
      <protection/>
    </xf>
    <xf numFmtId="3" fontId="3" fillId="0" borderId="228" xfId="21" applyNumberFormat="1" applyFont="1" applyFill="1" applyBorder="1" applyAlignment="1">
      <alignment/>
      <protection/>
    </xf>
    <xf numFmtId="190" fontId="11" fillId="0" borderId="229" xfId="21" applyNumberFormat="1" applyFont="1" applyFill="1" applyBorder="1" applyAlignment="1">
      <alignment horizontal="right"/>
      <protection/>
    </xf>
    <xf numFmtId="3" fontId="3" fillId="0" borderId="229" xfId="21" applyNumberFormat="1" applyFont="1" applyFill="1" applyBorder="1" applyAlignment="1">
      <alignment/>
      <protection/>
    </xf>
    <xf numFmtId="190" fontId="11" fillId="0" borderId="230" xfId="21" applyNumberFormat="1" applyFont="1" applyFill="1" applyBorder="1" applyAlignment="1">
      <alignment horizontal="right"/>
      <protection/>
    </xf>
    <xf numFmtId="3" fontId="3" fillId="0" borderId="166" xfId="21" applyNumberFormat="1" applyFont="1" applyFill="1" applyBorder="1" applyAlignment="1">
      <alignment/>
      <protection/>
    </xf>
    <xf numFmtId="3" fontId="12" fillId="0" borderId="231" xfId="21" applyNumberFormat="1" applyFont="1" applyFill="1" applyBorder="1" applyAlignment="1">
      <alignment/>
      <protection/>
    </xf>
    <xf numFmtId="3" fontId="12" fillId="0" borderId="0" xfId="21" applyNumberFormat="1" applyFont="1" applyFill="1" applyBorder="1" applyAlignment="1">
      <alignment/>
      <protection/>
    </xf>
    <xf numFmtId="3" fontId="12" fillId="0" borderId="66" xfId="21" applyNumberFormat="1" applyFont="1" applyFill="1" applyBorder="1" applyAlignment="1">
      <alignment/>
      <protection/>
    </xf>
    <xf numFmtId="3" fontId="3" fillId="0" borderId="232" xfId="21" applyNumberFormat="1" applyFont="1" applyFill="1" applyBorder="1" applyAlignment="1">
      <alignment/>
      <protection/>
    </xf>
    <xf numFmtId="0" fontId="3" fillId="0" borderId="233" xfId="21" applyNumberFormat="1" applyFont="1" applyBorder="1" applyAlignment="1">
      <alignment/>
      <protection/>
    </xf>
    <xf numFmtId="3" fontId="3" fillId="0" borderId="152" xfId="21" applyNumberFormat="1" applyFont="1" applyFill="1" applyBorder="1" applyAlignment="1">
      <alignment/>
      <protection/>
    </xf>
    <xf numFmtId="0" fontId="3" fillId="0" borderId="234" xfId="21" applyNumberFormat="1" applyFont="1" applyBorder="1" applyAlignment="1">
      <alignment/>
      <protection/>
    </xf>
    <xf numFmtId="3" fontId="3" fillId="0" borderId="235" xfId="21" applyNumberFormat="1" applyFont="1" applyFill="1" applyBorder="1" applyAlignment="1">
      <alignment/>
      <protection/>
    </xf>
    <xf numFmtId="3" fontId="3" fillId="0" borderId="171" xfId="21" applyNumberFormat="1" applyFont="1" applyFill="1" applyBorder="1" applyAlignment="1">
      <alignment/>
      <protection/>
    </xf>
    <xf numFmtId="0" fontId="3" fillId="0" borderId="173" xfId="21" applyNumberFormat="1" applyFont="1" applyBorder="1" applyAlignment="1">
      <alignment/>
      <protection/>
    </xf>
    <xf numFmtId="190" fontId="11" fillId="0" borderId="236" xfId="21" applyNumberFormat="1" applyFont="1" applyFill="1" applyBorder="1" applyAlignment="1">
      <alignment horizontal="right"/>
      <protection/>
    </xf>
    <xf numFmtId="0" fontId="3" fillId="0" borderId="174" xfId="21" applyNumberFormat="1" applyFont="1" applyBorder="1" applyAlignment="1">
      <alignment/>
      <protection/>
    </xf>
    <xf numFmtId="3" fontId="3" fillId="0" borderId="9" xfId="21" applyNumberFormat="1" applyFont="1" applyFill="1" applyBorder="1" applyAlignment="1">
      <alignment/>
      <protection/>
    </xf>
    <xf numFmtId="190" fontId="3" fillId="0" borderId="225" xfId="21" applyNumberFormat="1" applyFont="1" applyFill="1" applyBorder="1" applyAlignment="1">
      <alignment horizontal="right"/>
      <protection/>
    </xf>
    <xf numFmtId="190" fontId="11" fillId="0" borderId="237" xfId="21" applyNumberFormat="1" applyFont="1" applyFill="1" applyBorder="1" applyAlignment="1">
      <alignment horizontal="right"/>
      <protection/>
    </xf>
    <xf numFmtId="190" fontId="11" fillId="0" borderId="238" xfId="21" applyNumberFormat="1" applyFont="1" applyFill="1" applyBorder="1" applyAlignment="1">
      <alignment horizontal="right"/>
      <protection/>
    </xf>
    <xf numFmtId="0" fontId="3" fillId="0" borderId="0" xfId="21" applyBorder="1">
      <alignment/>
      <protection/>
    </xf>
    <xf numFmtId="0" fontId="3" fillId="0" borderId="0" xfId="21" applyNumberFormat="1" applyFont="1" applyBorder="1" applyAlignment="1">
      <alignment horizontal="left"/>
      <protection/>
    </xf>
    <xf numFmtId="0" fontId="9" fillId="0" borderId="0" xfId="22" applyNumberFormat="1" applyFont="1" applyFill="1" applyAlignment="1">
      <alignment/>
      <protection/>
    </xf>
    <xf numFmtId="0" fontId="10" fillId="0" borderId="0" xfId="22" applyNumberFormat="1" applyFont="1" applyFill="1" applyAlignment="1">
      <alignment/>
      <protection/>
    </xf>
    <xf numFmtId="0" fontId="3" fillId="0" borderId="0" xfId="22" applyNumberFormat="1" applyFont="1" applyFill="1" applyAlignment="1">
      <alignment/>
      <protection/>
    </xf>
    <xf numFmtId="0" fontId="3" fillId="0" borderId="0" xfId="22" applyNumberFormat="1" applyFont="1" applyAlignment="1">
      <alignment/>
      <protection/>
    </xf>
    <xf numFmtId="0" fontId="3" fillId="0" borderId="0" xfId="22" applyNumberFormat="1" applyAlignment="1">
      <alignment/>
      <protection/>
    </xf>
    <xf numFmtId="0" fontId="3" fillId="0" borderId="20" xfId="22" applyNumberFormat="1" applyFont="1" applyFill="1" applyAlignment="1">
      <alignment/>
      <protection/>
    </xf>
    <xf numFmtId="0" fontId="3" fillId="0" borderId="2" xfId="22" applyNumberFormat="1" applyFont="1" applyFill="1" applyBorder="1" applyAlignment="1">
      <alignment/>
      <protection/>
    </xf>
    <xf numFmtId="0" fontId="3" fillId="0" borderId="15" xfId="22" applyNumberFormat="1" applyFont="1" applyFill="1" applyBorder="1" applyAlignment="1">
      <alignment/>
      <protection/>
    </xf>
    <xf numFmtId="0" fontId="3" fillId="0" borderId="14" xfId="22" applyNumberFormat="1" applyFont="1" applyAlignment="1">
      <alignment/>
      <protection/>
    </xf>
    <xf numFmtId="0" fontId="3" fillId="0" borderId="14" xfId="22" applyNumberFormat="1" applyFont="1" applyFill="1" applyAlignment="1">
      <alignment horizontal="center"/>
      <protection/>
    </xf>
    <xf numFmtId="0" fontId="3" fillId="0" borderId="7" xfId="22" applyNumberFormat="1" applyFont="1" applyFill="1" applyBorder="1" applyAlignment="1">
      <alignment horizontal="center"/>
      <protection/>
    </xf>
    <xf numFmtId="0" fontId="3" fillId="0" borderId="0" xfId="22" applyNumberFormat="1" applyFont="1" applyFill="1" applyBorder="1" applyAlignment="1">
      <alignment horizontal="center"/>
      <protection/>
    </xf>
    <xf numFmtId="0" fontId="3" fillId="0" borderId="15" xfId="22" applyNumberFormat="1" applyFont="1" applyFill="1" applyAlignment="1">
      <alignment/>
      <protection/>
    </xf>
    <xf numFmtId="0" fontId="3" fillId="0" borderId="15" xfId="22" applyNumberFormat="1" applyFont="1" applyFill="1" applyAlignment="1">
      <alignment horizontal="center"/>
      <protection/>
    </xf>
    <xf numFmtId="0" fontId="3" fillId="0" borderId="239" xfId="22" applyNumberFormat="1" applyFont="1" applyFill="1" applyBorder="1" applyAlignment="1">
      <alignment horizontal="center"/>
      <protection/>
    </xf>
    <xf numFmtId="0" fontId="3" fillId="0" borderId="14" xfId="22" applyNumberFormat="1" applyFont="1" applyFill="1" applyAlignment="1">
      <alignment/>
      <protection/>
    </xf>
    <xf numFmtId="0" fontId="3" fillId="0" borderId="7" xfId="22" applyNumberFormat="1" applyFont="1" applyFill="1" applyBorder="1" applyAlignment="1">
      <alignment/>
      <protection/>
    </xf>
    <xf numFmtId="0" fontId="3" fillId="0" borderId="0" xfId="22" applyNumberFormat="1" applyFont="1" applyFill="1" applyAlignment="1">
      <alignment horizontal="center"/>
      <protection/>
    </xf>
    <xf numFmtId="0" fontId="3" fillId="0" borderId="205" xfId="22" applyNumberFormat="1" applyFont="1" applyFill="1" applyBorder="1" applyAlignment="1">
      <alignment horizontal="center"/>
      <protection/>
    </xf>
    <xf numFmtId="0" fontId="3" fillId="0" borderId="0" xfId="22" applyNumberFormat="1" applyFont="1" applyFill="1" applyBorder="1" applyAlignment="1">
      <alignment/>
      <protection/>
    </xf>
    <xf numFmtId="0" fontId="12" fillId="0" borderId="20" xfId="22" applyNumberFormat="1" applyFont="1" applyFill="1" applyAlignment="1">
      <alignment/>
      <protection/>
    </xf>
    <xf numFmtId="0" fontId="12" fillId="0" borderId="21" xfId="22" applyNumberFormat="1" applyFont="1" applyFill="1" applyBorder="1" applyAlignment="1">
      <alignment/>
      <protection/>
    </xf>
    <xf numFmtId="3" fontId="12" fillId="0" borderId="15" xfId="22" applyNumberFormat="1" applyFont="1" applyFill="1" applyBorder="1" applyAlignment="1">
      <alignment/>
      <protection/>
    </xf>
    <xf numFmtId="3" fontId="12" fillId="0" borderId="40" xfId="22" applyNumberFormat="1" applyFont="1" applyFill="1" applyBorder="1" applyAlignment="1">
      <alignment/>
      <protection/>
    </xf>
    <xf numFmtId="187" fontId="12" fillId="0" borderId="15" xfId="22" applyNumberFormat="1" applyFont="1" applyFill="1" applyAlignment="1">
      <alignment/>
      <protection/>
    </xf>
    <xf numFmtId="187" fontId="12" fillId="0" borderId="54" xfId="22" applyNumberFormat="1" applyFont="1" applyFill="1" applyBorder="1" applyAlignment="1">
      <alignment/>
      <protection/>
    </xf>
    <xf numFmtId="187" fontId="12" fillId="0" borderId="239" xfId="22" applyNumberFormat="1" applyFont="1" applyFill="1" applyBorder="1" applyAlignment="1">
      <alignment/>
      <protection/>
    </xf>
    <xf numFmtId="0" fontId="12" fillId="0" borderId="14" xfId="22" applyNumberFormat="1" applyFont="1" applyAlignment="1">
      <alignment/>
      <protection/>
    </xf>
    <xf numFmtId="0" fontId="12" fillId="0" borderId="0" xfId="22" applyNumberFormat="1" applyFont="1" applyAlignment="1">
      <alignment/>
      <protection/>
    </xf>
    <xf numFmtId="0" fontId="11" fillId="0" borderId="27" xfId="22" applyNumberFormat="1" applyFont="1" applyFill="1" applyAlignment="1">
      <alignment/>
      <protection/>
    </xf>
    <xf numFmtId="0" fontId="3" fillId="0" borderId="28" xfId="22" applyNumberFormat="1" applyFont="1" applyFill="1" applyBorder="1" applyAlignment="1">
      <alignment/>
      <protection/>
    </xf>
    <xf numFmtId="3" fontId="3" fillId="0" borderId="30" xfId="22" applyNumberFormat="1" applyFont="1" applyFill="1" applyBorder="1" applyAlignment="1">
      <alignment/>
      <protection/>
    </xf>
    <xf numFmtId="0" fontId="3" fillId="0" borderId="27" xfId="22" applyNumberFormat="1" applyFont="1" applyFill="1" applyAlignment="1">
      <alignment/>
      <protection/>
    </xf>
    <xf numFmtId="187" fontId="3" fillId="0" borderId="30" xfId="22" applyNumberFormat="1" applyFont="1" applyFill="1" applyAlignment="1">
      <alignment/>
      <protection/>
    </xf>
    <xf numFmtId="3" fontId="3" fillId="0" borderId="27" xfId="22" applyNumberFormat="1" applyFont="1" applyFill="1" applyAlignment="1">
      <alignment/>
      <protection/>
    </xf>
    <xf numFmtId="187" fontId="3" fillId="0" borderId="240" xfId="22" applyNumberFormat="1" applyFont="1" applyFill="1" applyBorder="1" applyAlignment="1">
      <alignment/>
      <protection/>
    </xf>
    <xf numFmtId="0" fontId="11" fillId="0" borderId="14" xfId="22" applyNumberFormat="1" applyFont="1" applyFill="1" applyAlignment="1">
      <alignment/>
      <protection/>
    </xf>
    <xf numFmtId="3" fontId="3" fillId="0" borderId="0" xfId="22" applyNumberFormat="1" applyFont="1" applyFill="1" applyBorder="1" applyAlignment="1">
      <alignment/>
      <protection/>
    </xf>
    <xf numFmtId="187" fontId="3" fillId="0" borderId="0" xfId="22" applyNumberFormat="1" applyFont="1" applyFill="1" applyAlignment="1">
      <alignment/>
      <protection/>
    </xf>
    <xf numFmtId="3" fontId="3" fillId="0" borderId="14" xfId="22" applyNumberFormat="1" applyFont="1" applyFill="1" applyAlignment="1">
      <alignment/>
      <protection/>
    </xf>
    <xf numFmtId="187" fontId="3" fillId="0" borderId="205" xfId="22" applyNumberFormat="1" applyFont="1" applyFill="1" applyBorder="1" applyAlignment="1">
      <alignment/>
      <protection/>
    </xf>
    <xf numFmtId="0" fontId="2" fillId="0" borderId="20" xfId="22" applyNumberFormat="1" applyFont="1" applyFill="1" applyBorder="1" applyAlignment="1">
      <alignment/>
      <protection/>
    </xf>
    <xf numFmtId="0" fontId="12" fillId="0" borderId="2" xfId="22" applyNumberFormat="1" applyFont="1" applyFill="1" applyBorder="1" applyAlignment="1">
      <alignment/>
      <protection/>
    </xf>
    <xf numFmtId="3" fontId="12" fillId="0" borderId="131" xfId="22" applyNumberFormat="1" applyFont="1" applyFill="1" applyBorder="1" applyAlignment="1">
      <alignment/>
      <protection/>
    </xf>
    <xf numFmtId="0" fontId="12" fillId="0" borderId="79" xfId="22" applyNumberFormat="1" applyFont="1" applyFill="1" applyBorder="1" applyAlignment="1">
      <alignment/>
      <protection/>
    </xf>
    <xf numFmtId="0" fontId="11" fillId="0" borderId="45" xfId="22" applyNumberFormat="1" applyFont="1" applyFill="1" applyBorder="1" applyAlignment="1">
      <alignment/>
      <protection/>
    </xf>
    <xf numFmtId="0" fontId="3" fillId="0" borderId="241" xfId="22" applyNumberFormat="1" applyFont="1" applyFill="1" applyBorder="1" applyAlignment="1">
      <alignment/>
      <protection/>
    </xf>
    <xf numFmtId="3" fontId="3" fillId="0" borderId="145" xfId="22" applyNumberFormat="1" applyFont="1" applyFill="1" applyBorder="1" applyAlignment="1">
      <alignment/>
      <protection/>
    </xf>
    <xf numFmtId="0" fontId="3" fillId="0" borderId="177" xfId="22" applyNumberFormat="1" applyFont="1" applyFill="1" applyBorder="1" applyAlignment="1">
      <alignment/>
      <protection/>
    </xf>
    <xf numFmtId="187" fontId="3" fillId="0" borderId="145" xfId="22" applyNumberFormat="1" applyFont="1" applyFill="1" applyBorder="1" applyAlignment="1">
      <alignment/>
      <protection/>
    </xf>
    <xf numFmtId="3" fontId="3" fillId="0" borderId="177" xfId="22" applyNumberFormat="1" applyFont="1" applyFill="1" applyBorder="1" applyAlignment="1">
      <alignment/>
      <protection/>
    </xf>
    <xf numFmtId="187" fontId="3" fillId="0" borderId="242" xfId="22" applyNumberFormat="1" applyFont="1" applyFill="1" applyBorder="1" applyAlignment="1">
      <alignment/>
      <protection/>
    </xf>
    <xf numFmtId="0" fontId="2" fillId="0" borderId="14" xfId="22" applyNumberFormat="1" applyFont="1" applyFill="1" applyBorder="1" applyAlignment="1">
      <alignment/>
      <protection/>
    </xf>
    <xf numFmtId="0" fontId="12" fillId="0" borderId="7" xfId="22" applyNumberFormat="1" applyFont="1" applyFill="1" applyBorder="1" applyAlignment="1">
      <alignment/>
      <protection/>
    </xf>
    <xf numFmtId="3" fontId="12" fillId="0" borderId="0" xfId="22" applyNumberFormat="1" applyFont="1" applyFill="1" applyBorder="1" applyAlignment="1">
      <alignment/>
      <protection/>
    </xf>
    <xf numFmtId="0" fontId="12" fillId="0" borderId="14" xfId="22" applyNumberFormat="1" applyFont="1" applyFill="1" applyBorder="1" applyAlignment="1">
      <alignment/>
      <protection/>
    </xf>
    <xf numFmtId="3" fontId="12" fillId="0" borderId="14" xfId="22" applyNumberFormat="1" applyFont="1" applyFill="1" applyBorder="1" applyAlignment="1">
      <alignment/>
      <protection/>
    </xf>
    <xf numFmtId="3" fontId="12" fillId="0" borderId="79" xfId="22" applyNumberFormat="1" applyFont="1" applyFill="1" applyBorder="1" applyAlignment="1">
      <alignment/>
      <protection/>
    </xf>
    <xf numFmtId="0" fontId="11" fillId="0" borderId="27" xfId="22" applyNumberFormat="1" applyFont="1" applyFill="1" applyBorder="1" applyAlignment="1">
      <alignment/>
      <protection/>
    </xf>
    <xf numFmtId="0" fontId="3" fillId="0" borderId="27" xfId="22" applyNumberFormat="1" applyFont="1" applyFill="1" applyBorder="1" applyAlignment="1">
      <alignment/>
      <protection/>
    </xf>
    <xf numFmtId="187" fontId="3" fillId="0" borderId="30" xfId="22" applyNumberFormat="1" applyFont="1" applyFill="1" applyBorder="1" applyAlignment="1">
      <alignment/>
      <protection/>
    </xf>
    <xf numFmtId="3" fontId="3" fillId="0" borderId="27" xfId="22" applyNumberFormat="1" applyFont="1" applyFill="1" applyBorder="1" applyAlignment="1">
      <alignment/>
      <protection/>
    </xf>
    <xf numFmtId="0" fontId="11" fillId="0" borderId="14" xfId="22" applyNumberFormat="1" applyFont="1" applyFill="1" applyBorder="1" applyAlignment="1">
      <alignment/>
      <protection/>
    </xf>
    <xf numFmtId="0" fontId="3" fillId="0" borderId="14" xfId="22" applyNumberFormat="1" applyFont="1" applyFill="1" applyBorder="1" applyAlignment="1">
      <alignment/>
      <protection/>
    </xf>
    <xf numFmtId="187" fontId="3" fillId="0" borderId="0" xfId="22" applyNumberFormat="1" applyFont="1" applyFill="1" applyBorder="1" applyAlignment="1">
      <alignment/>
      <protection/>
    </xf>
    <xf numFmtId="3" fontId="3" fillId="0" borderId="14" xfId="22" applyNumberFormat="1" applyFont="1" applyFill="1" applyBorder="1" applyAlignment="1">
      <alignment/>
      <protection/>
    </xf>
    <xf numFmtId="0" fontId="3" fillId="0" borderId="14" xfId="22" applyNumberFormat="1" applyFont="1" applyFill="1" applyBorder="1" applyAlignment="1">
      <alignment horizontal="right"/>
      <protection/>
    </xf>
    <xf numFmtId="0" fontId="3" fillId="0" borderId="0" xfId="22" applyNumberFormat="1" applyFont="1" applyFill="1" applyBorder="1" applyAlignment="1">
      <alignment horizontal="right"/>
      <protection/>
    </xf>
    <xf numFmtId="0" fontId="3" fillId="0" borderId="14" xfId="22" applyNumberFormat="1" applyFont="1" applyFill="1" applyAlignment="1">
      <alignment horizontal="right"/>
      <protection/>
    </xf>
    <xf numFmtId="0" fontId="3" fillId="0" borderId="0" xfId="22" applyNumberFormat="1" applyFont="1" applyFill="1" applyAlignment="1">
      <alignment horizontal="right"/>
      <protection/>
    </xf>
    <xf numFmtId="0" fontId="12" fillId="0" borderId="79" xfId="22" applyNumberFormat="1" applyFont="1" applyFill="1" applyBorder="1" applyAlignment="1">
      <alignment horizontal="right"/>
      <protection/>
    </xf>
    <xf numFmtId="187" fontId="12" fillId="0" borderId="200" xfId="22" applyNumberFormat="1" applyFont="1" applyFill="1" applyBorder="1" applyAlignment="1">
      <alignment/>
      <protection/>
    </xf>
    <xf numFmtId="187" fontId="12" fillId="0" borderId="243" xfId="22" applyNumberFormat="1" applyFont="1" applyFill="1" applyBorder="1" applyAlignment="1">
      <alignment/>
      <protection/>
    </xf>
    <xf numFmtId="187" fontId="12" fillId="0" borderId="182" xfId="22" applyNumberFormat="1" applyFont="1" applyFill="1" applyBorder="1" applyAlignment="1">
      <alignment/>
      <protection/>
    </xf>
    <xf numFmtId="0" fontId="11" fillId="0" borderId="76" xfId="22" applyNumberFormat="1" applyFont="1" applyFill="1" applyBorder="1" applyAlignment="1">
      <alignment/>
      <protection/>
    </xf>
    <xf numFmtId="0" fontId="3" fillId="0" borderId="5" xfId="22" applyNumberFormat="1" applyFont="1" applyFill="1" applyBorder="1" applyAlignment="1">
      <alignment/>
      <protection/>
    </xf>
    <xf numFmtId="3" fontId="3" fillId="0" borderId="12" xfId="22" applyNumberFormat="1" applyFont="1" applyFill="1" applyBorder="1" applyAlignment="1">
      <alignment/>
      <protection/>
    </xf>
    <xf numFmtId="0" fontId="3" fillId="0" borderId="76" xfId="22" applyNumberFormat="1" applyFont="1" applyFill="1" applyBorder="1" applyAlignment="1">
      <alignment horizontal="right"/>
      <protection/>
    </xf>
    <xf numFmtId="0" fontId="3" fillId="0" borderId="12" xfId="22" applyNumberFormat="1" applyFont="1" applyFill="1" applyBorder="1" applyAlignment="1">
      <alignment horizontal="right"/>
      <protection/>
    </xf>
    <xf numFmtId="3" fontId="3" fillId="0" borderId="76" xfId="22" applyNumberFormat="1" applyFont="1" applyFill="1" applyBorder="1" applyAlignment="1">
      <alignment/>
      <protection/>
    </xf>
    <xf numFmtId="187" fontId="3" fillId="0" borderId="12" xfId="22" applyNumberFormat="1" applyFont="1" applyFill="1" applyBorder="1" applyAlignment="1">
      <alignment/>
      <protection/>
    </xf>
    <xf numFmtId="187" fontId="3" fillId="0" borderId="208" xfId="22" applyNumberFormat="1" applyFont="1" applyFill="1" applyBorder="1" applyAlignment="1">
      <alignment/>
      <protection/>
    </xf>
    <xf numFmtId="0" fontId="2" fillId="0" borderId="79" xfId="22" applyNumberFormat="1" applyFont="1" applyFill="1" applyBorder="1" applyAlignment="1">
      <alignment/>
      <protection/>
    </xf>
    <xf numFmtId="3" fontId="12" fillId="0" borderId="244" xfId="22" applyNumberFormat="1" applyFont="1" applyFill="1" applyBorder="1" applyAlignment="1">
      <alignment/>
      <protection/>
    </xf>
    <xf numFmtId="3" fontId="12" fillId="0" borderId="200" xfId="22" applyNumberFormat="1" applyFont="1" applyFill="1" applyBorder="1" applyAlignment="1">
      <alignment/>
      <protection/>
    </xf>
    <xf numFmtId="0" fontId="11" fillId="0" borderId="101" xfId="22" applyNumberFormat="1" applyFont="1" applyFill="1" applyBorder="1" applyAlignment="1">
      <alignment/>
      <protection/>
    </xf>
    <xf numFmtId="0" fontId="3" fillId="0" borderId="102" xfId="22" applyNumberFormat="1" applyFont="1" applyFill="1" applyBorder="1" applyAlignment="1">
      <alignment/>
      <protection/>
    </xf>
    <xf numFmtId="3" fontId="3" fillId="0" borderId="106" xfId="22" applyNumberFormat="1" applyFont="1" applyFill="1" applyBorder="1" applyAlignment="1">
      <alignment/>
      <protection/>
    </xf>
    <xf numFmtId="0" fontId="3" fillId="0" borderId="101" xfId="22" applyNumberFormat="1" applyFont="1" applyFill="1" applyBorder="1" applyAlignment="1">
      <alignment/>
      <protection/>
    </xf>
    <xf numFmtId="187" fontId="3" fillId="0" borderId="106" xfId="22" applyNumberFormat="1" applyFont="1" applyFill="1" applyBorder="1" applyAlignment="1">
      <alignment/>
      <protection/>
    </xf>
    <xf numFmtId="3" fontId="3" fillId="0" borderId="101" xfId="22" applyNumberFormat="1" applyFont="1" applyFill="1" applyBorder="1" applyAlignment="1">
      <alignment/>
      <protection/>
    </xf>
    <xf numFmtId="187" fontId="3" fillId="0" borderId="245" xfId="22" applyNumberFormat="1" applyFont="1" applyFill="1" applyBorder="1" applyAlignment="1">
      <alignment/>
      <protection/>
    </xf>
    <xf numFmtId="0" fontId="3" fillId="0" borderId="0" xfId="22" applyNumberFormat="1" applyFont="1" applyBorder="1" applyAlignment="1">
      <alignment/>
      <protection/>
    </xf>
    <xf numFmtId="0" fontId="11" fillId="0" borderId="0" xfId="22" applyNumberFormat="1" applyFont="1" applyFill="1" applyBorder="1" applyAlignment="1">
      <alignment horizontal="center"/>
      <protection/>
    </xf>
    <xf numFmtId="0" fontId="3" fillId="0" borderId="12" xfId="22" applyNumberFormat="1" applyFont="1" applyFill="1" applyBorder="1" applyAlignment="1">
      <alignment/>
      <protection/>
    </xf>
    <xf numFmtId="0" fontId="11" fillId="0" borderId="2" xfId="22" applyNumberFormat="1" applyFont="1" applyFill="1" applyBorder="1" applyAlignment="1">
      <alignment horizontal="center"/>
      <protection/>
    </xf>
    <xf numFmtId="0" fontId="11" fillId="0" borderId="7" xfId="22" applyNumberFormat="1" applyFont="1" applyFill="1" applyBorder="1" applyAlignment="1">
      <alignment/>
      <protection/>
    </xf>
    <xf numFmtId="0" fontId="11" fillId="0" borderId="5" xfId="22" applyNumberFormat="1" applyFont="1" applyFill="1" applyBorder="1" applyAlignment="1">
      <alignment/>
      <protection/>
    </xf>
    <xf numFmtId="0" fontId="3" fillId="0" borderId="106" xfId="22" applyNumberFormat="1" applyFont="1" applyFill="1" applyBorder="1" applyAlignment="1">
      <alignment/>
      <protection/>
    </xf>
    <xf numFmtId="0" fontId="3" fillId="0" borderId="106" xfId="22" applyNumberFormat="1" applyFont="1" applyFill="1" applyBorder="1" applyAlignment="1">
      <alignment horizontal="center"/>
      <protection/>
    </xf>
    <xf numFmtId="0" fontId="3" fillId="0" borderId="245" xfId="22" applyNumberFormat="1" applyFont="1" applyFill="1" applyBorder="1" applyAlignment="1">
      <alignment horizontal="center"/>
      <protection/>
    </xf>
    <xf numFmtId="0" fontId="11" fillId="0" borderId="55" xfId="22" applyNumberFormat="1" applyFont="1" applyFill="1" applyBorder="1" applyAlignment="1">
      <alignment/>
      <protection/>
    </xf>
    <xf numFmtId="0" fontId="12" fillId="0" borderId="246" xfId="22" applyNumberFormat="1" applyFont="1" applyFill="1" applyBorder="1" applyAlignment="1">
      <alignment/>
      <protection/>
    </xf>
    <xf numFmtId="0" fontId="3" fillId="0" borderId="92" xfId="22" applyNumberFormat="1" applyFont="1" applyFill="1" applyBorder="1" applyAlignment="1">
      <alignment/>
      <protection/>
    </xf>
    <xf numFmtId="3" fontId="3" fillId="0" borderId="95" xfId="22" applyNumberFormat="1" applyFont="1" applyFill="1" applyBorder="1" applyAlignment="1">
      <alignment/>
      <protection/>
    </xf>
    <xf numFmtId="0" fontId="3" fillId="0" borderId="55" xfId="22" applyNumberFormat="1" applyFont="1" applyFill="1" applyBorder="1" applyAlignment="1">
      <alignment horizontal="right"/>
      <protection/>
    </xf>
    <xf numFmtId="0" fontId="3" fillId="0" borderId="95" xfId="22" applyNumberFormat="1" applyFont="1" applyFill="1" applyBorder="1" applyAlignment="1">
      <alignment horizontal="right"/>
      <protection/>
    </xf>
    <xf numFmtId="3" fontId="3" fillId="0" borderId="55" xfId="22" applyNumberFormat="1" applyFont="1" applyFill="1" applyBorder="1" applyAlignment="1">
      <alignment/>
      <protection/>
    </xf>
    <xf numFmtId="187" fontId="3" fillId="0" borderId="95" xfId="22" applyNumberFormat="1" applyFont="1" applyFill="1" applyBorder="1" applyAlignment="1">
      <alignment/>
      <protection/>
    </xf>
    <xf numFmtId="187" fontId="3" fillId="0" borderId="247" xfId="22" applyNumberFormat="1" applyFont="1" applyFill="1" applyBorder="1" applyAlignment="1">
      <alignment/>
      <protection/>
    </xf>
    <xf numFmtId="3" fontId="3" fillId="0" borderId="14" xfId="22" applyNumberFormat="1" applyFont="1" applyFill="1" applyBorder="1" applyAlignment="1">
      <alignment horizontal="right"/>
      <protection/>
    </xf>
    <xf numFmtId="0" fontId="3" fillId="0" borderId="205" xfId="22" applyNumberFormat="1" applyFont="1" applyFill="1" applyBorder="1" applyAlignment="1">
      <alignment horizontal="right"/>
      <protection/>
    </xf>
    <xf numFmtId="0" fontId="3" fillId="0" borderId="76" xfId="22" applyNumberFormat="1" applyFont="1" applyFill="1" applyBorder="1" applyAlignment="1">
      <alignment/>
      <protection/>
    </xf>
    <xf numFmtId="0" fontId="2" fillId="0" borderId="14" xfId="22" applyNumberFormat="1" applyFont="1" applyFill="1" applyAlignment="1">
      <alignment/>
      <protection/>
    </xf>
    <xf numFmtId="3" fontId="12" fillId="0" borderId="14" xfId="22" applyNumberFormat="1" applyFont="1" applyFill="1" applyAlignment="1">
      <alignment/>
      <protection/>
    </xf>
    <xf numFmtId="187" fontId="12" fillId="0" borderId="131" xfId="22" applyNumberFormat="1" applyFont="1" applyFill="1" applyBorder="1" applyAlignment="1">
      <alignment/>
      <protection/>
    </xf>
    <xf numFmtId="187" fontId="12" fillId="0" borderId="248" xfId="22" applyNumberFormat="1" applyFont="1" applyFill="1" applyBorder="1" applyAlignment="1">
      <alignment/>
      <protection/>
    </xf>
    <xf numFmtId="187" fontId="3" fillId="0" borderId="249" xfId="22" applyNumberFormat="1" applyFont="1" applyFill="1" applyBorder="1" applyAlignment="1">
      <alignment/>
      <protection/>
    </xf>
    <xf numFmtId="187" fontId="3" fillId="0" borderId="250" xfId="22" applyNumberFormat="1" applyFont="1" applyFill="1" applyBorder="1" applyAlignment="1">
      <alignment/>
      <protection/>
    </xf>
    <xf numFmtId="187" fontId="3" fillId="0" borderId="8" xfId="22" applyNumberFormat="1" applyFont="1" applyFill="1" applyBorder="1" applyAlignment="1">
      <alignment/>
      <protection/>
    </xf>
    <xf numFmtId="187" fontId="3" fillId="0" borderId="15" xfId="22" applyNumberFormat="1" applyFont="1" applyFill="1" applyAlignment="1">
      <alignment/>
      <protection/>
    </xf>
    <xf numFmtId="0" fontId="13" fillId="0" borderId="0" xfId="23" applyNumberFormat="1" applyFont="1" applyAlignment="1">
      <alignment vertical="top"/>
      <protection/>
    </xf>
    <xf numFmtId="0" fontId="14" fillId="0" borderId="0" xfId="23" applyNumberFormat="1" applyFont="1" applyAlignment="1">
      <alignment/>
      <protection/>
    </xf>
    <xf numFmtId="0" fontId="15" fillId="0" borderId="0" xfId="23" applyNumberFormat="1" applyFont="1" applyAlignment="1">
      <alignment/>
      <protection/>
    </xf>
    <xf numFmtId="0" fontId="3" fillId="0" borderId="0" xfId="23" applyNumberFormat="1" applyAlignment="1">
      <alignment/>
      <protection/>
    </xf>
    <xf numFmtId="0" fontId="16" fillId="0" borderId="251" xfId="23" applyNumberFormat="1" applyFont="1" applyBorder="1" applyAlignment="1">
      <alignment horizontal="center" vertical="center"/>
      <protection/>
    </xf>
    <xf numFmtId="0" fontId="16" fillId="0" borderId="7" xfId="23" applyFont="1" applyBorder="1" applyAlignment="1">
      <alignment horizontal="center" vertical="center"/>
      <protection/>
    </xf>
    <xf numFmtId="0" fontId="16" fillId="0" borderId="8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7" fillId="0" borderId="7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6" fillId="0" borderId="252" xfId="23" applyFont="1" applyBorder="1" applyAlignment="1">
      <alignment horizontal="center" vertical="center"/>
      <protection/>
    </xf>
    <xf numFmtId="0" fontId="16" fillId="0" borderId="253" xfId="23" applyFont="1" applyBorder="1" applyAlignment="1">
      <alignment horizontal="center" vertical="center"/>
      <protection/>
    </xf>
    <xf numFmtId="0" fontId="16" fillId="0" borderId="254" xfId="23" applyFont="1" applyBorder="1" applyAlignment="1">
      <alignment horizontal="center" vertical="center"/>
      <protection/>
    </xf>
    <xf numFmtId="0" fontId="17" fillId="0" borderId="255" xfId="23" applyFont="1" applyBorder="1" applyAlignment="1">
      <alignment horizontal="center" vertical="center"/>
      <protection/>
    </xf>
    <xf numFmtId="0" fontId="17" fillId="0" borderId="253" xfId="23" applyFont="1" applyBorder="1" applyAlignment="1">
      <alignment horizontal="center" vertical="center"/>
      <protection/>
    </xf>
    <xf numFmtId="0" fontId="16" fillId="0" borderId="255" xfId="23" applyFont="1" applyBorder="1" applyAlignment="1">
      <alignment horizontal="center" vertical="center"/>
      <protection/>
    </xf>
    <xf numFmtId="0" fontId="16" fillId="0" borderId="256" xfId="23" applyFont="1" applyBorder="1" applyAlignment="1">
      <alignment horizontal="center" vertical="center"/>
      <protection/>
    </xf>
    <xf numFmtId="0" fontId="18" fillId="0" borderId="257" xfId="23" applyNumberFormat="1" applyFont="1" applyFill="1" applyBorder="1" applyAlignment="1">
      <alignment horizontal="center"/>
      <protection/>
    </xf>
    <xf numFmtId="0" fontId="18" fillId="0" borderId="7" xfId="23" applyNumberFormat="1" applyFont="1" applyFill="1" applyBorder="1" applyAlignment="1">
      <alignment horizontal="left"/>
      <protection/>
    </xf>
    <xf numFmtId="41" fontId="18" fillId="0" borderId="7" xfId="23" applyNumberFormat="1" applyFont="1" applyBorder="1" applyAlignment="1">
      <alignment/>
      <protection/>
    </xf>
    <xf numFmtId="41" fontId="18" fillId="0" borderId="6" xfId="23" applyNumberFormat="1" applyFont="1" applyBorder="1" applyAlignment="1">
      <alignment/>
      <protection/>
    </xf>
    <xf numFmtId="192" fontId="18" fillId="0" borderId="258" xfId="23" applyNumberFormat="1" applyFont="1" applyBorder="1" applyAlignment="1">
      <alignment/>
      <protection/>
    </xf>
    <xf numFmtId="192" fontId="18" fillId="0" borderId="259" xfId="23" applyNumberFormat="1" applyFont="1" applyBorder="1" applyAlignment="1">
      <alignment/>
      <protection/>
    </xf>
    <xf numFmtId="192" fontId="18" fillId="0" borderId="260" xfId="23" applyNumberFormat="1" applyFont="1" applyBorder="1" applyAlignment="1">
      <alignment/>
      <protection/>
    </xf>
    <xf numFmtId="41" fontId="18" fillId="0" borderId="261" xfId="23" applyNumberFormat="1" applyFont="1" applyBorder="1" applyAlignment="1">
      <alignment/>
      <protection/>
    </xf>
    <xf numFmtId="41" fontId="18" fillId="0" borderId="0" xfId="23" applyNumberFormat="1" applyFont="1" applyBorder="1" applyAlignment="1">
      <alignment/>
      <protection/>
    </xf>
    <xf numFmtId="41" fontId="19" fillId="0" borderId="0" xfId="23" applyNumberFormat="1" applyFont="1" applyBorder="1" applyAlignment="1">
      <alignment/>
      <protection/>
    </xf>
    <xf numFmtId="0" fontId="12" fillId="0" borderId="0" xfId="23" applyNumberFormat="1" applyFont="1" applyAlignment="1">
      <alignment/>
      <protection/>
    </xf>
    <xf numFmtId="0" fontId="18" fillId="0" borderId="262" xfId="23" applyNumberFormat="1" applyFont="1" applyFill="1" applyBorder="1" applyAlignment="1">
      <alignment horizontal="left"/>
      <protection/>
    </xf>
    <xf numFmtId="0" fontId="18" fillId="0" borderId="263" xfId="23" applyNumberFormat="1" applyFont="1" applyFill="1" applyBorder="1" applyAlignment="1">
      <alignment horizontal="center"/>
      <protection/>
    </xf>
    <xf numFmtId="41" fontId="18" fillId="0" borderId="263" xfId="23" applyNumberFormat="1" applyFont="1" applyBorder="1" applyAlignment="1">
      <alignment/>
      <protection/>
    </xf>
    <xf numFmtId="41" fontId="18" fillId="0" borderId="264" xfId="23" applyNumberFormat="1" applyFont="1" applyBorder="1" applyAlignment="1">
      <alignment/>
      <protection/>
    </xf>
    <xf numFmtId="41" fontId="18" fillId="0" borderId="265" xfId="23" applyNumberFormat="1" applyFont="1" applyBorder="1" applyAlignment="1">
      <alignment/>
      <protection/>
    </xf>
    <xf numFmtId="41" fontId="18" fillId="0" borderId="266" xfId="23" applyNumberFormat="1" applyFont="1" applyBorder="1" applyAlignment="1">
      <alignment/>
      <protection/>
    </xf>
    <xf numFmtId="192" fontId="18" fillId="0" borderId="263" xfId="23" applyNumberFormat="1" applyFont="1" applyBorder="1" applyAlignment="1">
      <alignment/>
      <protection/>
    </xf>
    <xf numFmtId="192" fontId="18" fillId="0" borderId="267" xfId="23" applyNumberFormat="1" applyFont="1" applyBorder="1" applyAlignment="1">
      <alignment/>
      <protection/>
    </xf>
    <xf numFmtId="41" fontId="20" fillId="0" borderId="0" xfId="23" applyNumberFormat="1" applyFont="1" applyBorder="1" applyAlignment="1">
      <alignment/>
      <protection/>
    </xf>
    <xf numFmtId="0" fontId="21" fillId="0" borderId="261" xfId="23" applyNumberFormat="1" applyFont="1" applyFill="1" applyBorder="1" applyAlignment="1">
      <alignment horizontal="center"/>
      <protection/>
    </xf>
    <xf numFmtId="0" fontId="21" fillId="0" borderId="7" xfId="23" applyNumberFormat="1" applyFont="1" applyFill="1" applyBorder="1" applyAlignment="1">
      <alignment horizontal="center"/>
      <protection/>
    </xf>
    <xf numFmtId="41" fontId="21" fillId="0" borderId="7" xfId="23" applyNumberFormat="1" applyFont="1" applyBorder="1" applyAlignment="1">
      <alignment/>
      <protection/>
    </xf>
    <xf numFmtId="41" fontId="21" fillId="0" borderId="0" xfId="23" applyNumberFormat="1" applyFont="1" applyBorder="1" applyAlignment="1">
      <alignment/>
      <protection/>
    </xf>
    <xf numFmtId="41" fontId="21" fillId="0" borderId="6" xfId="23" applyNumberFormat="1" applyFont="1" applyBorder="1" applyAlignment="1">
      <alignment/>
      <protection/>
    </xf>
    <xf numFmtId="41" fontId="21" fillId="0" borderId="14" xfId="23" applyNumberFormat="1" applyFont="1" applyBorder="1" applyAlignment="1">
      <alignment/>
      <protection/>
    </xf>
    <xf numFmtId="192" fontId="21" fillId="0" borderId="7" xfId="23" applyNumberFormat="1" applyFont="1" applyBorder="1" applyAlignment="1">
      <alignment/>
      <protection/>
    </xf>
    <xf numFmtId="192" fontId="21" fillId="0" borderId="0" xfId="23" applyNumberFormat="1" applyFont="1" applyBorder="1" applyAlignment="1">
      <alignment/>
      <protection/>
    </xf>
    <xf numFmtId="192" fontId="21" fillId="0" borderId="268" xfId="23" applyNumberFormat="1" applyFont="1" applyBorder="1" applyAlignment="1">
      <alignment/>
      <protection/>
    </xf>
    <xf numFmtId="192" fontId="21" fillId="0" borderId="6" xfId="23" applyNumberFormat="1" applyFont="1" applyBorder="1" applyAlignment="1">
      <alignment/>
      <protection/>
    </xf>
    <xf numFmtId="192" fontId="21" fillId="0" borderId="269" xfId="23" applyNumberFormat="1" applyFont="1" applyBorder="1" applyAlignment="1">
      <alignment/>
      <protection/>
    </xf>
    <xf numFmtId="41" fontId="22" fillId="0" borderId="0" xfId="23" applyNumberFormat="1" applyFont="1" applyBorder="1" applyAlignment="1">
      <alignment/>
      <protection/>
    </xf>
    <xf numFmtId="41" fontId="23" fillId="0" borderId="0" xfId="23" applyNumberFormat="1" applyFont="1" applyBorder="1" applyAlignment="1">
      <alignment/>
      <protection/>
    </xf>
    <xf numFmtId="41" fontId="21" fillId="0" borderId="5" xfId="23" applyNumberFormat="1" applyFont="1" applyBorder="1" applyAlignment="1">
      <alignment/>
      <protection/>
    </xf>
    <xf numFmtId="192" fontId="21" fillId="0" borderId="5" xfId="23" applyNumberFormat="1" applyFont="1" applyBorder="1" applyAlignment="1">
      <alignment/>
      <protection/>
    </xf>
    <xf numFmtId="0" fontId="18" fillId="0" borderId="270" xfId="23" applyNumberFormat="1" applyFont="1" applyFill="1" applyBorder="1" applyAlignment="1">
      <alignment horizontal="left"/>
      <protection/>
    </xf>
    <xf numFmtId="0" fontId="18" fillId="0" borderId="271" xfId="23" applyNumberFormat="1" applyFont="1" applyFill="1" applyBorder="1" applyAlignment="1">
      <alignment horizontal="center"/>
      <protection/>
    </xf>
    <xf numFmtId="41" fontId="18" fillId="0" borderId="272" xfId="23" applyNumberFormat="1" applyFont="1" applyBorder="1" applyAlignment="1">
      <alignment/>
      <protection/>
    </xf>
    <xf numFmtId="41" fontId="18" fillId="0" borderId="271" xfId="23" applyNumberFormat="1" applyFont="1" applyBorder="1" applyAlignment="1">
      <alignment/>
      <protection/>
    </xf>
    <xf numFmtId="41" fontId="18" fillId="0" borderId="273" xfId="23" applyNumberFormat="1" applyFont="1" applyBorder="1" applyAlignment="1">
      <alignment/>
      <protection/>
    </xf>
    <xf numFmtId="192" fontId="18" fillId="0" borderId="271" xfId="23" applyNumberFormat="1" applyFont="1" applyBorder="1" applyAlignment="1">
      <alignment/>
      <protection/>
    </xf>
    <xf numFmtId="192" fontId="18" fillId="0" borderId="274" xfId="23" applyNumberFormat="1" applyFont="1" applyBorder="1" applyAlignment="1">
      <alignment/>
      <protection/>
    </xf>
    <xf numFmtId="192" fontId="18" fillId="0" borderId="275" xfId="23" applyNumberFormat="1" applyFont="1" applyBorder="1" applyAlignment="1">
      <alignment/>
      <protection/>
    </xf>
    <xf numFmtId="192" fontId="18" fillId="0" borderId="273" xfId="23" applyNumberFormat="1" applyFont="1" applyBorder="1" applyAlignment="1">
      <alignment/>
      <protection/>
    </xf>
    <xf numFmtId="192" fontId="18" fillId="0" borderId="7" xfId="23" applyNumberFormat="1" applyFont="1" applyBorder="1" applyAlignment="1">
      <alignment/>
      <protection/>
    </xf>
    <xf numFmtId="192" fontId="18" fillId="0" borderId="276" xfId="23" applyNumberFormat="1" applyFont="1" applyBorder="1" applyAlignment="1">
      <alignment/>
      <protection/>
    </xf>
    <xf numFmtId="41" fontId="24" fillId="0" borderId="0" xfId="23" applyNumberFormat="1" applyFont="1" applyBorder="1" applyAlignment="1">
      <alignment/>
      <protection/>
    </xf>
    <xf numFmtId="0" fontId="21" fillId="0" borderId="257" xfId="23" applyNumberFormat="1" applyFont="1" applyFill="1" applyBorder="1" applyAlignment="1">
      <alignment horizontal="center"/>
      <protection/>
    </xf>
    <xf numFmtId="41" fontId="21" fillId="0" borderId="272" xfId="23" applyNumberFormat="1" applyFont="1" applyBorder="1" applyAlignment="1">
      <alignment/>
      <protection/>
    </xf>
    <xf numFmtId="192" fontId="21" fillId="0" borderId="263" xfId="23" applyNumberFormat="1" applyFont="1" applyBorder="1" applyAlignment="1">
      <alignment/>
      <protection/>
    </xf>
    <xf numFmtId="0" fontId="21" fillId="0" borderId="277" xfId="23" applyNumberFormat="1" applyFont="1" applyFill="1" applyBorder="1" applyAlignment="1">
      <alignment horizontal="center"/>
      <protection/>
    </xf>
    <xf numFmtId="0" fontId="21" fillId="0" borderId="278" xfId="23" applyNumberFormat="1" applyFont="1" applyFill="1" applyBorder="1" applyAlignment="1">
      <alignment horizontal="center"/>
      <protection/>
    </xf>
    <xf numFmtId="41" fontId="21" fillId="0" borderId="279" xfId="23" applyNumberFormat="1" applyFont="1" applyBorder="1" applyAlignment="1">
      <alignment/>
      <protection/>
    </xf>
    <xf numFmtId="41" fontId="21" fillId="0" borderId="278" xfId="23" applyNumberFormat="1" applyFont="1" applyBorder="1" applyAlignment="1">
      <alignment/>
      <protection/>
    </xf>
    <xf numFmtId="192" fontId="21" fillId="0" borderId="278" xfId="23" applyNumberFormat="1" applyFont="1" applyBorder="1" applyAlignment="1">
      <alignment/>
      <protection/>
    </xf>
    <xf numFmtId="192" fontId="21" fillId="0" borderId="280" xfId="23" applyNumberFormat="1" applyFont="1" applyBorder="1" applyAlignment="1">
      <alignment/>
      <protection/>
    </xf>
    <xf numFmtId="0" fontId="21" fillId="0" borderId="281" xfId="23" applyNumberFormat="1" applyFont="1" applyFill="1" applyBorder="1" applyAlignment="1">
      <alignment horizontal="center"/>
      <protection/>
    </xf>
    <xf numFmtId="0" fontId="21" fillId="0" borderId="5" xfId="23" applyNumberFormat="1" applyFont="1" applyFill="1" applyBorder="1" applyAlignment="1">
      <alignment horizontal="center"/>
      <protection/>
    </xf>
    <xf numFmtId="41" fontId="21" fillId="0" borderId="282" xfId="23" applyNumberFormat="1" applyFont="1" applyBorder="1" applyAlignment="1">
      <alignment/>
      <protection/>
    </xf>
    <xf numFmtId="192" fontId="21" fillId="0" borderId="283" xfId="23" applyNumberFormat="1" applyFont="1" applyBorder="1" applyAlignment="1">
      <alignment/>
      <protection/>
    </xf>
    <xf numFmtId="192" fontId="21" fillId="0" borderId="284" xfId="23" applyNumberFormat="1" applyFont="1" applyBorder="1" applyAlignment="1">
      <alignment/>
      <protection/>
    </xf>
    <xf numFmtId="0" fontId="18" fillId="0" borderId="257" xfId="23" applyNumberFormat="1" applyFont="1" applyFill="1" applyBorder="1" applyAlignment="1">
      <alignment horizontal="left"/>
      <protection/>
    </xf>
    <xf numFmtId="0" fontId="18" fillId="0" borderId="7" xfId="23" applyNumberFormat="1" applyFont="1" applyFill="1" applyBorder="1" applyAlignment="1">
      <alignment horizontal="center"/>
      <protection/>
    </xf>
    <xf numFmtId="192" fontId="21" fillId="0" borderId="67" xfId="23" applyNumberFormat="1" applyFont="1" applyBorder="1" applyAlignment="1">
      <alignment/>
      <protection/>
    </xf>
    <xf numFmtId="0" fontId="21" fillId="0" borderId="285" xfId="23" applyNumberFormat="1" applyFont="1" applyFill="1" applyBorder="1" applyAlignment="1">
      <alignment horizontal="center"/>
      <protection/>
    </xf>
    <xf numFmtId="0" fontId="21" fillId="0" borderId="286" xfId="23" applyNumberFormat="1" applyFont="1" applyFill="1" applyBorder="1" applyAlignment="1">
      <alignment horizontal="center"/>
      <protection/>
    </xf>
    <xf numFmtId="41" fontId="21" fillId="0" borderId="286" xfId="23" applyNumberFormat="1" applyFont="1" applyBorder="1" applyAlignment="1">
      <alignment/>
      <protection/>
    </xf>
    <xf numFmtId="41" fontId="21" fillId="0" borderId="287" xfId="23" applyNumberFormat="1" applyFont="1" applyBorder="1" applyAlignment="1">
      <alignment/>
      <protection/>
    </xf>
    <xf numFmtId="41" fontId="21" fillId="0" borderId="288" xfId="23" applyNumberFormat="1" applyFont="1" applyBorder="1" applyAlignment="1">
      <alignment/>
      <protection/>
    </xf>
    <xf numFmtId="41" fontId="21" fillId="0" borderId="289" xfId="23" applyNumberFormat="1" applyFont="1" applyBorder="1" applyAlignment="1">
      <alignment/>
      <protection/>
    </xf>
    <xf numFmtId="192" fontId="21" fillId="0" borderId="286" xfId="23" applyNumberFormat="1" applyFont="1" applyBorder="1" applyAlignment="1">
      <alignment/>
      <protection/>
    </xf>
    <xf numFmtId="192" fontId="21" fillId="0" borderId="287" xfId="23" applyNumberFormat="1" applyFont="1" applyBorder="1" applyAlignment="1">
      <alignment/>
      <protection/>
    </xf>
    <xf numFmtId="192" fontId="21" fillId="0" borderId="290" xfId="23" applyNumberFormat="1" applyFont="1" applyBorder="1" applyAlignment="1">
      <alignment/>
      <protection/>
    </xf>
    <xf numFmtId="192" fontId="21" fillId="0" borderId="288" xfId="23" applyNumberFormat="1" applyFont="1" applyBorder="1" applyAlignment="1">
      <alignment/>
      <protection/>
    </xf>
    <xf numFmtId="192" fontId="21" fillId="0" borderId="291" xfId="23" applyNumberFormat="1" applyFont="1" applyBorder="1" applyAlignment="1">
      <alignment/>
      <protection/>
    </xf>
    <xf numFmtId="41" fontId="21" fillId="0" borderId="292" xfId="23" applyNumberFormat="1" applyFont="1" applyBorder="1" applyAlignment="1">
      <alignment/>
      <protection/>
    </xf>
    <xf numFmtId="0" fontId="21" fillId="0" borderId="262" xfId="23" applyNumberFormat="1" applyFont="1" applyFill="1" applyBorder="1" applyAlignment="1">
      <alignment horizontal="center"/>
      <protection/>
    </xf>
    <xf numFmtId="0" fontId="21" fillId="0" borderId="263" xfId="23" applyNumberFormat="1" applyFont="1" applyFill="1" applyBorder="1" applyAlignment="1">
      <alignment horizontal="center"/>
      <protection/>
    </xf>
    <xf numFmtId="41" fontId="21" fillId="0" borderId="263" xfId="23" applyNumberFormat="1" applyFont="1" applyBorder="1" applyAlignment="1">
      <alignment/>
      <protection/>
    </xf>
    <xf numFmtId="41" fontId="21" fillId="0" borderId="264" xfId="23" applyNumberFormat="1" applyFont="1" applyBorder="1" applyAlignment="1">
      <alignment/>
      <protection/>
    </xf>
    <xf numFmtId="41" fontId="21" fillId="0" borderId="266" xfId="23" applyNumberFormat="1" applyFont="1" applyBorder="1" applyAlignment="1">
      <alignment/>
      <protection/>
    </xf>
    <xf numFmtId="192" fontId="21" fillId="0" borderId="267" xfId="23" applyNumberFormat="1" applyFont="1" applyBorder="1" applyAlignment="1">
      <alignment/>
      <protection/>
    </xf>
    <xf numFmtId="192" fontId="21" fillId="0" borderId="258" xfId="23" applyNumberFormat="1" applyFont="1" applyBorder="1" applyAlignment="1">
      <alignment/>
      <protection/>
    </xf>
    <xf numFmtId="192" fontId="21" fillId="0" borderId="259" xfId="23" applyNumberFormat="1" applyFont="1" applyBorder="1" applyAlignment="1">
      <alignment/>
      <protection/>
    </xf>
    <xf numFmtId="192" fontId="21" fillId="0" borderId="260" xfId="23" applyNumberFormat="1" applyFont="1" applyBorder="1" applyAlignment="1">
      <alignment/>
      <protection/>
    </xf>
    <xf numFmtId="41" fontId="21" fillId="0" borderId="293" xfId="23" applyNumberFormat="1" applyFont="1" applyBorder="1" applyAlignment="1">
      <alignment/>
      <protection/>
    </xf>
    <xf numFmtId="0" fontId="18" fillId="0" borderId="261" xfId="23" applyNumberFormat="1" applyFont="1" applyFill="1" applyBorder="1" applyAlignment="1">
      <alignment horizontal="left"/>
      <protection/>
    </xf>
    <xf numFmtId="41" fontId="18" fillId="0" borderId="246" xfId="23" applyNumberFormat="1" applyFont="1" applyBorder="1" applyAlignment="1">
      <alignment/>
      <protection/>
    </xf>
    <xf numFmtId="41" fontId="21" fillId="0" borderId="265" xfId="23" applyNumberFormat="1" applyFont="1" applyBorder="1" applyAlignment="1">
      <alignment/>
      <protection/>
    </xf>
    <xf numFmtId="41" fontId="21" fillId="0" borderId="294" xfId="23" applyNumberFormat="1" applyFont="1" applyBorder="1" applyAlignment="1">
      <alignment/>
      <protection/>
    </xf>
    <xf numFmtId="41" fontId="21" fillId="0" borderId="295" xfId="23" applyNumberFormat="1" applyFont="1" applyBorder="1" applyAlignment="1">
      <alignment/>
      <protection/>
    </xf>
    <xf numFmtId="0" fontId="21" fillId="0" borderId="296" xfId="23" applyNumberFormat="1" applyFont="1" applyFill="1" applyBorder="1" applyAlignment="1">
      <alignment horizontal="center"/>
      <protection/>
    </xf>
    <xf numFmtId="41" fontId="21" fillId="0" borderId="12" xfId="23" applyNumberFormat="1" applyFont="1" applyBorder="1" applyAlignment="1">
      <alignment/>
      <protection/>
    </xf>
    <xf numFmtId="41" fontId="21" fillId="0" borderId="297" xfId="23" applyNumberFormat="1" applyFont="1" applyBorder="1" applyAlignment="1">
      <alignment/>
      <protection/>
    </xf>
    <xf numFmtId="41" fontId="21" fillId="0" borderId="298" xfId="23" applyNumberFormat="1" applyFont="1" applyBorder="1" applyAlignment="1">
      <alignment/>
      <protection/>
    </xf>
    <xf numFmtId="192" fontId="21" fillId="0" borderId="12" xfId="23" applyNumberFormat="1" applyFont="1" applyBorder="1" applyAlignment="1">
      <alignment/>
      <protection/>
    </xf>
    <xf numFmtId="192" fontId="21" fillId="0" borderId="298" xfId="23" applyNumberFormat="1" applyFont="1" applyBorder="1" applyAlignment="1">
      <alignment/>
      <protection/>
    </xf>
    <xf numFmtId="192" fontId="21" fillId="0" borderId="9" xfId="23" applyNumberFormat="1" applyFont="1" applyBorder="1" applyAlignment="1">
      <alignment/>
      <protection/>
    </xf>
    <xf numFmtId="192" fontId="18" fillId="0" borderId="5" xfId="23" applyNumberFormat="1" applyFont="1" applyBorder="1" applyAlignment="1">
      <alignment/>
      <protection/>
    </xf>
    <xf numFmtId="41" fontId="21" fillId="0" borderId="63" xfId="23" applyNumberFormat="1" applyFont="1" applyBorder="1" applyAlignment="1">
      <alignment/>
      <protection/>
    </xf>
    <xf numFmtId="41" fontId="21" fillId="0" borderId="78" xfId="23" applyNumberFormat="1" applyFont="1" applyBorder="1" applyAlignment="1">
      <alignment/>
      <protection/>
    </xf>
    <xf numFmtId="41" fontId="21" fillId="0" borderId="9" xfId="23" applyNumberFormat="1" applyFont="1" applyBorder="1" applyAlignment="1">
      <alignment/>
      <protection/>
    </xf>
    <xf numFmtId="41" fontId="18" fillId="0" borderId="2" xfId="23" applyNumberFormat="1" applyFont="1" applyBorder="1" applyAlignment="1">
      <alignment/>
      <protection/>
    </xf>
    <xf numFmtId="41" fontId="18" fillId="0" borderId="11" xfId="23" applyNumberFormat="1" applyFont="1" applyBorder="1" applyAlignment="1">
      <alignment/>
      <protection/>
    </xf>
    <xf numFmtId="41" fontId="21" fillId="0" borderId="299" xfId="23" applyNumberFormat="1" applyFont="1" applyBorder="1" applyAlignment="1">
      <alignment/>
      <protection/>
    </xf>
    <xf numFmtId="0" fontId="21" fillId="0" borderId="300" xfId="23" applyNumberFormat="1" applyFont="1" applyFill="1" applyBorder="1" applyAlignment="1">
      <alignment horizontal="center"/>
      <protection/>
    </xf>
    <xf numFmtId="0" fontId="21" fillId="0" borderId="253" xfId="23" applyNumberFormat="1" applyFont="1" applyFill="1" applyBorder="1" applyAlignment="1">
      <alignment horizontal="center"/>
      <protection/>
    </xf>
    <xf numFmtId="41" fontId="21" fillId="0" borderId="253" xfId="23" applyNumberFormat="1" applyFont="1" applyBorder="1" applyAlignment="1">
      <alignment/>
      <protection/>
    </xf>
    <xf numFmtId="41" fontId="21" fillId="0" borderId="254" xfId="23" applyNumberFormat="1" applyFont="1" applyBorder="1" applyAlignment="1">
      <alignment/>
      <protection/>
    </xf>
    <xf numFmtId="41" fontId="21" fillId="0" borderId="301" xfId="23" applyNumberFormat="1" applyFont="1" applyBorder="1" applyAlignment="1">
      <alignment/>
      <protection/>
    </xf>
    <xf numFmtId="41" fontId="21" fillId="0" borderId="302" xfId="23" applyNumberFormat="1" applyFont="1" applyBorder="1" applyAlignment="1">
      <alignment/>
      <protection/>
    </xf>
    <xf numFmtId="192" fontId="21" fillId="0" borderId="253" xfId="23" applyNumberFormat="1" applyFont="1" applyBorder="1" applyAlignment="1">
      <alignment/>
      <protection/>
    </xf>
    <xf numFmtId="192" fontId="21" fillId="0" borderId="301" xfId="23" applyNumberFormat="1" applyFont="1" applyBorder="1" applyAlignment="1">
      <alignment/>
      <protection/>
    </xf>
    <xf numFmtId="192" fontId="21" fillId="0" borderId="303" xfId="23" applyNumberFormat="1" applyFont="1" applyBorder="1" applyAlignment="1">
      <alignment/>
      <protection/>
    </xf>
    <xf numFmtId="192" fontId="21" fillId="0" borderId="304" xfId="23" applyNumberFormat="1" applyFont="1" applyBorder="1" applyAlignment="1">
      <alignment/>
      <protection/>
    </xf>
    <xf numFmtId="0" fontId="21" fillId="0" borderId="0" xfId="23" applyNumberFormat="1" applyFont="1" applyFill="1" applyBorder="1" applyAlignment="1">
      <alignment horizontal="center"/>
      <protection/>
    </xf>
    <xf numFmtId="192" fontId="18" fillId="0" borderId="0" xfId="23" applyNumberFormat="1" applyFont="1" applyBorder="1" applyAlignment="1">
      <alignment/>
      <protection/>
    </xf>
    <xf numFmtId="0" fontId="21" fillId="0" borderId="0" xfId="23" applyNumberFormat="1" applyFont="1" applyFill="1" applyBorder="1" applyAlignment="1">
      <alignment/>
      <protection/>
    </xf>
    <xf numFmtId="0" fontId="15" fillId="0" borderId="0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6" fillId="0" borderId="305" xfId="23" applyFont="1" applyBorder="1" applyAlignment="1">
      <alignment horizontal="center" vertical="center"/>
      <protection/>
    </xf>
    <xf numFmtId="0" fontId="16" fillId="0" borderId="306" xfId="23" applyFont="1" applyBorder="1" applyAlignment="1">
      <alignment horizontal="center" vertical="center"/>
      <protection/>
    </xf>
    <xf numFmtId="0" fontId="16" fillId="0" borderId="3" xfId="23" applyFont="1" applyBorder="1" applyAlignment="1">
      <alignment horizontal="center" vertical="center"/>
      <protection/>
    </xf>
    <xf numFmtId="0" fontId="21" fillId="0" borderId="307" xfId="23" applyFont="1" applyBorder="1" applyAlignment="1">
      <alignment horizontal="center" vertical="center"/>
      <protection/>
    </xf>
    <xf numFmtId="0" fontId="16" fillId="0" borderId="307" xfId="23" applyFont="1" applyBorder="1" applyAlignment="1">
      <alignment horizontal="center" vertical="center"/>
      <protection/>
    </xf>
    <xf numFmtId="0" fontId="16" fillId="0" borderId="308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21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center" vertical="center"/>
      <protection/>
    </xf>
    <xf numFmtId="41" fontId="21" fillId="0" borderId="309" xfId="23" applyNumberFormat="1" applyFont="1" applyBorder="1" applyAlignment="1">
      <alignment/>
      <protection/>
    </xf>
    <xf numFmtId="41" fontId="21" fillId="0" borderId="2" xfId="23" applyNumberFormat="1" applyFont="1" applyBorder="1" applyAlignment="1">
      <alignment/>
      <protection/>
    </xf>
    <xf numFmtId="41" fontId="21" fillId="0" borderId="259" xfId="23" applyNumberFormat="1" applyFont="1" applyBorder="1" applyAlignment="1">
      <alignment/>
      <protection/>
    </xf>
    <xf numFmtId="41" fontId="21" fillId="0" borderId="310" xfId="23" applyNumberFormat="1" applyFont="1" applyBorder="1" applyAlignment="1">
      <alignment/>
      <protection/>
    </xf>
    <xf numFmtId="41" fontId="21" fillId="0" borderId="311" xfId="23" applyNumberFormat="1" applyFont="1" applyBorder="1" applyAlignment="1">
      <alignment/>
      <protection/>
    </xf>
    <xf numFmtId="41" fontId="18" fillId="0" borderId="63" xfId="23" applyNumberFormat="1" applyFont="1" applyBorder="1" applyAlignment="1">
      <alignment/>
      <protection/>
    </xf>
    <xf numFmtId="41" fontId="18" fillId="0" borderId="14" xfId="23" applyNumberFormat="1" applyFont="1" applyBorder="1" applyAlignment="1">
      <alignment/>
      <protection/>
    </xf>
    <xf numFmtId="41" fontId="21" fillId="0" borderId="312" xfId="23" applyNumberFormat="1" applyFont="1" applyBorder="1" applyAlignment="1">
      <alignment/>
      <protection/>
    </xf>
    <xf numFmtId="41" fontId="21" fillId="0" borderId="313" xfId="23" applyNumberFormat="1" applyFont="1" applyBorder="1" applyAlignment="1">
      <alignment/>
      <protection/>
    </xf>
    <xf numFmtId="192" fontId="18" fillId="0" borderId="246" xfId="23" applyNumberFormat="1" applyFont="1" applyBorder="1" applyAlignment="1">
      <alignment/>
      <protection/>
    </xf>
    <xf numFmtId="41" fontId="21" fillId="0" borderId="314" xfId="23" applyNumberFormat="1" applyFont="1" applyBorder="1" applyAlignment="1">
      <alignment/>
      <protection/>
    </xf>
    <xf numFmtId="192" fontId="21" fillId="0" borderId="13" xfId="23" applyNumberFormat="1" applyFont="1" applyBorder="1" applyAlignment="1">
      <alignment/>
      <protection/>
    </xf>
    <xf numFmtId="41" fontId="21" fillId="0" borderId="315" xfId="23" applyNumberFormat="1" applyFont="1" applyBorder="1" applyAlignment="1">
      <alignment/>
      <protection/>
    </xf>
    <xf numFmtId="41" fontId="21" fillId="0" borderId="316" xfId="23" applyNumberFormat="1" applyFont="1" applyBorder="1" applyAlignment="1">
      <alignment/>
      <protection/>
    </xf>
    <xf numFmtId="41" fontId="21" fillId="0" borderId="317" xfId="23" applyNumberFormat="1" applyFont="1" applyBorder="1" applyAlignment="1">
      <alignment/>
      <protection/>
    </xf>
    <xf numFmtId="192" fontId="21" fillId="0" borderId="318" xfId="23" applyNumberFormat="1" applyFont="1" applyBorder="1" applyAlignment="1">
      <alignment/>
      <protection/>
    </xf>
    <xf numFmtId="192" fontId="21" fillId="0" borderId="294" xfId="23" applyNumberFormat="1" applyFont="1" applyBorder="1" applyAlignment="1">
      <alignment/>
      <protection/>
    </xf>
    <xf numFmtId="41" fontId="21" fillId="0" borderId="319" xfId="23" applyNumberFormat="1" applyFont="1" applyBorder="1" applyAlignment="1">
      <alignment/>
      <protection/>
    </xf>
    <xf numFmtId="41" fontId="21" fillId="0" borderId="320" xfId="23" applyNumberFormat="1" applyFont="1" applyBorder="1" applyAlignment="1">
      <alignment/>
      <protection/>
    </xf>
    <xf numFmtId="192" fontId="21" fillId="0" borderId="254" xfId="23" applyNumberFormat="1" applyFont="1" applyBorder="1" applyAlignment="1">
      <alignment/>
      <protection/>
    </xf>
    <xf numFmtId="192" fontId="18" fillId="0" borderId="253" xfId="23" applyNumberFormat="1" applyFont="1" applyBorder="1" applyAlignment="1">
      <alignment/>
      <protection/>
    </xf>
    <xf numFmtId="0" fontId="15" fillId="0" borderId="0" xfId="23" applyNumberFormat="1" applyFont="1" applyBorder="1" applyAlignment="1">
      <alignment/>
      <protection/>
    </xf>
    <xf numFmtId="187" fontId="15" fillId="0" borderId="0" xfId="23" applyNumberFormat="1" applyFont="1" applyBorder="1" applyAlignment="1">
      <alignment/>
      <protection/>
    </xf>
    <xf numFmtId="187" fontId="15" fillId="0" borderId="0" xfId="23" applyNumberFormat="1" applyFont="1" applyAlignment="1">
      <alignment/>
      <protection/>
    </xf>
    <xf numFmtId="3" fontId="15" fillId="0" borderId="0" xfId="23" applyNumberFormat="1" applyFont="1" applyAlignment="1">
      <alignment/>
      <protection/>
    </xf>
    <xf numFmtId="0" fontId="11" fillId="0" borderId="107" xfId="20" applyNumberFormat="1" applyFont="1" applyFill="1" applyBorder="1" applyAlignment="1">
      <alignment horizontal="center" vertical="center"/>
      <protection/>
    </xf>
    <xf numFmtId="0" fontId="11" fillId="0" borderId="63" xfId="20" applyNumberFormat="1" applyFont="1" applyFill="1" applyBorder="1" applyAlignment="1">
      <alignment horizontal="center" vertical="center"/>
      <protection/>
    </xf>
    <xf numFmtId="49" fontId="3" fillId="0" borderId="3" xfId="0" applyNumberFormat="1" applyFont="1" applyBorder="1" applyAlignment="1">
      <alignment horizontal="center" vertical="center"/>
    </xf>
    <xf numFmtId="0" fontId="11" fillId="0" borderId="32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3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1" fillId="0" borderId="11" xfId="20" applyNumberFormat="1" applyFont="1" applyFill="1" applyBorder="1" applyAlignment="1">
      <alignment horizontal="center" vertical="center"/>
      <protection/>
    </xf>
    <xf numFmtId="0" fontId="11" fillId="0" borderId="131" xfId="20" applyNumberFormat="1" applyFont="1" applyFill="1" applyBorder="1" applyAlignment="1">
      <alignment horizontal="center" vertical="center"/>
      <protection/>
    </xf>
    <xf numFmtId="0" fontId="11" fillId="0" borderId="194" xfId="20" applyNumberFormat="1" applyFont="1" applyFill="1" applyBorder="1" applyAlignment="1">
      <alignment horizontal="center" vertical="center"/>
      <protection/>
    </xf>
    <xf numFmtId="0" fontId="11" fillId="0" borderId="112" xfId="20" applyNumberFormat="1" applyFont="1" applyFill="1" applyBorder="1" applyAlignment="1">
      <alignment horizontal="center" vertical="center"/>
      <protection/>
    </xf>
    <xf numFmtId="0" fontId="11" fillId="0" borderId="106" xfId="20" applyNumberFormat="1" applyFont="1" applyFill="1" applyBorder="1" applyAlignment="1">
      <alignment horizontal="center" vertical="center"/>
      <protection/>
    </xf>
    <xf numFmtId="0" fontId="11" fillId="0" borderId="322" xfId="20" applyNumberFormat="1" applyFont="1" applyFill="1" applyBorder="1" applyAlignment="1">
      <alignment horizontal="center" vertical="center"/>
      <protection/>
    </xf>
    <xf numFmtId="0" fontId="11" fillId="0" borderId="248" xfId="20" applyNumberFormat="1" applyFont="1" applyFill="1" applyBorder="1" applyAlignment="1">
      <alignment horizontal="center" vertical="center"/>
      <protection/>
    </xf>
    <xf numFmtId="0" fontId="11" fillId="0" borderId="9" xfId="20" applyNumberFormat="1" applyFont="1" applyFill="1" applyBorder="1" applyAlignment="1">
      <alignment horizontal="center" vertical="center"/>
      <protection/>
    </xf>
    <xf numFmtId="0" fontId="11" fillId="0" borderId="12" xfId="20" applyNumberFormat="1" applyFont="1" applyFill="1" applyBorder="1" applyAlignment="1">
      <alignment horizontal="center" vertical="center"/>
      <protection/>
    </xf>
    <xf numFmtId="0" fontId="11" fillId="0" borderId="208" xfId="20" applyNumberFormat="1" applyFont="1" applyFill="1" applyBorder="1" applyAlignment="1">
      <alignment horizontal="center" vertical="center"/>
      <protection/>
    </xf>
    <xf numFmtId="0" fontId="3" fillId="0" borderId="79" xfId="21" applyNumberFormat="1" applyFont="1" applyFill="1" applyBorder="1" applyAlignment="1">
      <alignment horizontal="center" vertical="center"/>
      <protection/>
    </xf>
    <xf numFmtId="0" fontId="3" fillId="0" borderId="131" xfId="21" applyNumberFormat="1" applyFont="1" applyFill="1" applyBorder="1" applyAlignment="1">
      <alignment horizontal="center" vertical="center"/>
      <protection/>
    </xf>
    <xf numFmtId="0" fontId="3" fillId="0" borderId="194" xfId="21" applyNumberFormat="1" applyFont="1" applyFill="1" applyBorder="1" applyAlignment="1">
      <alignment horizontal="center" vertical="center"/>
      <protection/>
    </xf>
    <xf numFmtId="0" fontId="3" fillId="0" borderId="76" xfId="21" applyNumberFormat="1" applyFont="1" applyFill="1" applyBorder="1" applyAlignment="1">
      <alignment horizontal="center" vertical="center"/>
      <protection/>
    </xf>
    <xf numFmtId="0" fontId="3" fillId="0" borderId="12" xfId="21" applyNumberFormat="1" applyFont="1" applyFill="1" applyBorder="1" applyAlignment="1">
      <alignment horizontal="center" vertical="center"/>
      <protection/>
    </xf>
    <xf numFmtId="0" fontId="3" fillId="0" borderId="13" xfId="21" applyNumberFormat="1" applyFont="1" applyFill="1" applyBorder="1" applyAlignment="1">
      <alignment horizontal="center" vertical="center"/>
      <protection/>
    </xf>
    <xf numFmtId="0" fontId="3" fillId="0" borderId="323" xfId="21" applyNumberFormat="1" applyFont="1" applyFill="1" applyBorder="1" applyAlignment="1">
      <alignment horizontal="center" vertical="center"/>
      <protection/>
    </xf>
    <xf numFmtId="0" fontId="3" fillId="0" borderId="268" xfId="21" applyNumberFormat="1" applyFont="1" applyFill="1" applyBorder="1" applyAlignment="1">
      <alignment horizontal="center" vertical="center"/>
      <protection/>
    </xf>
    <xf numFmtId="0" fontId="3" fillId="0" borderId="324" xfId="21" applyNumberFormat="1" applyFont="1" applyFill="1" applyBorder="1" applyAlignment="1">
      <alignment horizontal="center" vertical="center"/>
      <protection/>
    </xf>
    <xf numFmtId="0" fontId="3" fillId="0" borderId="11" xfId="21" applyNumberFormat="1" applyFont="1" applyFill="1" applyBorder="1" applyAlignment="1">
      <alignment horizontal="center" vertical="center"/>
      <protection/>
    </xf>
    <xf numFmtId="0" fontId="3" fillId="0" borderId="6" xfId="21" applyNumberFormat="1" applyFont="1" applyFill="1" applyBorder="1" applyAlignment="1">
      <alignment horizontal="center" vertical="center"/>
      <protection/>
    </xf>
    <xf numFmtId="0" fontId="3" fillId="0" borderId="112" xfId="21" applyNumberFormat="1" applyFont="1" applyFill="1" applyBorder="1" applyAlignment="1">
      <alignment horizontal="center" vertical="center"/>
      <protection/>
    </xf>
    <xf numFmtId="0" fontId="3" fillId="0" borderId="325" xfId="21" applyNumberFormat="1" applyFont="1" applyFill="1" applyBorder="1" applyAlignment="1">
      <alignment horizontal="center" vertical="center"/>
      <protection/>
    </xf>
    <xf numFmtId="0" fontId="3" fillId="0" borderId="123" xfId="21" applyNumberFormat="1" applyFont="1" applyFill="1" applyBorder="1" applyAlignment="1">
      <alignment horizontal="center" vertical="center"/>
      <protection/>
    </xf>
    <xf numFmtId="0" fontId="3" fillId="0" borderId="326" xfId="21" applyNumberFormat="1" applyFont="1" applyFill="1" applyBorder="1" applyAlignment="1">
      <alignment horizontal="center" vertical="center"/>
      <protection/>
    </xf>
    <xf numFmtId="0" fontId="3" fillId="0" borderId="327" xfId="21" applyBorder="1" applyAlignment="1">
      <alignment horizontal="center" vertical="center"/>
      <protection/>
    </xf>
    <xf numFmtId="0" fontId="3" fillId="0" borderId="9" xfId="21" applyNumberFormat="1" applyFont="1" applyFill="1" applyBorder="1" applyAlignment="1">
      <alignment horizontal="center" vertical="center"/>
      <protection/>
    </xf>
    <xf numFmtId="0" fontId="3" fillId="0" borderId="328" xfId="21" applyBorder="1" applyAlignment="1">
      <alignment horizontal="center" vertical="center"/>
      <protection/>
    </xf>
    <xf numFmtId="0" fontId="3" fillId="0" borderId="0" xfId="21" applyNumberFormat="1" applyFont="1" applyBorder="1" applyAlignment="1">
      <alignment horizontal="left"/>
      <protection/>
    </xf>
    <xf numFmtId="0" fontId="3" fillId="0" borderId="12" xfId="21" applyNumberFormat="1" applyFont="1" applyBorder="1" applyAlignment="1">
      <alignment horizontal="right"/>
      <protection/>
    </xf>
    <xf numFmtId="0" fontId="3" fillId="0" borderId="329" xfId="21" applyNumberFormat="1" applyFont="1" applyFill="1" applyBorder="1" applyAlignment="1">
      <alignment horizontal="center" vertical="center"/>
      <protection/>
    </xf>
    <xf numFmtId="0" fontId="3" fillId="0" borderId="295" xfId="21" applyNumberFormat="1" applyFont="1" applyFill="1" applyBorder="1" applyAlignment="1">
      <alignment horizontal="center" vertical="center"/>
      <protection/>
    </xf>
    <xf numFmtId="0" fontId="3" fillId="0" borderId="297" xfId="21" applyNumberFormat="1" applyFont="1" applyFill="1" applyBorder="1" applyAlignment="1">
      <alignment horizontal="center" vertical="center"/>
      <protection/>
    </xf>
    <xf numFmtId="0" fontId="3" fillId="0" borderId="330" xfId="21" applyNumberFormat="1" applyFont="1" applyFill="1" applyBorder="1" applyAlignment="1">
      <alignment horizontal="center" vertical="center"/>
      <protection/>
    </xf>
    <xf numFmtId="0" fontId="3" fillId="0" borderId="331" xfId="21" applyNumberFormat="1" applyFont="1" applyFill="1" applyBorder="1" applyAlignment="1">
      <alignment horizontal="center" vertical="center"/>
      <protection/>
    </xf>
    <xf numFmtId="0" fontId="3" fillId="0" borderId="131" xfId="21" applyNumberFormat="1" applyFont="1" applyBorder="1" applyAlignment="1">
      <alignment horizontal="left"/>
      <protection/>
    </xf>
    <xf numFmtId="0" fontId="3" fillId="0" borderId="14" xfId="21" applyNumberFormat="1" applyFont="1" applyFill="1" applyBorder="1" applyAlignment="1">
      <alignment horizontal="center" vertical="center"/>
      <protection/>
    </xf>
    <xf numFmtId="0" fontId="3" fillId="0" borderId="0" xfId="21" applyNumberFormat="1" applyFont="1" applyFill="1" applyBorder="1" applyAlignment="1">
      <alignment horizontal="center" vertical="center"/>
      <protection/>
    </xf>
    <xf numFmtId="0" fontId="3" fillId="0" borderId="8" xfId="21" applyNumberFormat="1" applyFont="1" applyFill="1" applyBorder="1" applyAlignment="1">
      <alignment horizontal="center" vertical="center"/>
      <protection/>
    </xf>
    <xf numFmtId="0" fontId="3" fillId="0" borderId="248" xfId="21" applyNumberFormat="1" applyFont="1" applyFill="1" applyBorder="1" applyAlignment="1">
      <alignment horizontal="center" vertical="center"/>
      <protection/>
    </xf>
    <xf numFmtId="0" fontId="3" fillId="0" borderId="205" xfId="21" applyNumberFormat="1" applyFont="1" applyFill="1" applyBorder="1" applyAlignment="1">
      <alignment horizontal="center" vertical="center"/>
      <protection/>
    </xf>
    <xf numFmtId="0" fontId="3" fillId="0" borderId="208" xfId="21" applyNumberFormat="1" applyFont="1" applyFill="1" applyBorder="1" applyAlignment="1">
      <alignment horizontal="center" vertical="center"/>
      <protection/>
    </xf>
    <xf numFmtId="0" fontId="3" fillId="0" borderId="332" xfId="22" applyNumberFormat="1" applyFont="1" applyFill="1" applyBorder="1" applyAlignment="1">
      <alignment horizontal="center" vertical="center"/>
      <protection/>
    </xf>
    <xf numFmtId="0" fontId="3" fillId="0" borderId="333" xfId="22" applyBorder="1" applyAlignment="1">
      <alignment horizontal="center" vertical="center"/>
      <protection/>
    </xf>
    <xf numFmtId="0" fontId="3" fillId="0" borderId="334" xfId="22" applyBorder="1" applyAlignment="1">
      <alignment horizontal="center" vertical="center"/>
      <protection/>
    </xf>
    <xf numFmtId="0" fontId="3" fillId="0" borderId="335" xfId="22" applyNumberFormat="1" applyFont="1" applyFill="1" applyBorder="1" applyAlignment="1">
      <alignment horizontal="center" vertical="center"/>
      <protection/>
    </xf>
    <xf numFmtId="0" fontId="3" fillId="0" borderId="336" xfId="22" applyBorder="1" applyAlignment="1">
      <alignment horizontal="center" vertical="center"/>
      <protection/>
    </xf>
    <xf numFmtId="0" fontId="3" fillId="0" borderId="19" xfId="22" applyBorder="1" applyAlignment="1">
      <alignment horizontal="center" vertical="center"/>
      <protection/>
    </xf>
    <xf numFmtId="0" fontId="3" fillId="0" borderId="0" xfId="22" applyNumberFormat="1" applyFont="1" applyFill="1" applyAlignment="1">
      <alignment horizontal="right"/>
      <protection/>
    </xf>
    <xf numFmtId="0" fontId="11" fillId="0" borderId="15" xfId="22" applyNumberFormat="1" applyFont="1" applyFill="1" applyBorder="1" applyAlignment="1">
      <alignment horizontal="center"/>
      <protection/>
    </xf>
    <xf numFmtId="0" fontId="11" fillId="0" borderId="0" xfId="22" applyNumberFormat="1" applyFont="1" applyFill="1" applyBorder="1" applyAlignment="1">
      <alignment horizontal="left"/>
      <protection/>
    </xf>
    <xf numFmtId="0" fontId="3" fillId="0" borderId="0" xfId="22" applyBorder="1" applyAlignment="1">
      <alignment horizontal="left"/>
      <protection/>
    </xf>
    <xf numFmtId="0" fontId="3" fillId="0" borderId="0" xfId="22" applyBorder="1" applyAlignment="1">
      <alignment horizontal="left"/>
      <protection/>
    </xf>
    <xf numFmtId="0" fontId="16" fillId="0" borderId="309" xfId="23" applyFont="1" applyBorder="1" applyAlignment="1">
      <alignment horizontal="center" vertical="center"/>
      <protection/>
    </xf>
    <xf numFmtId="0" fontId="16" fillId="0" borderId="7" xfId="23" applyFont="1" applyBorder="1" applyAlignment="1">
      <alignment horizontal="center" vertical="center"/>
      <protection/>
    </xf>
    <xf numFmtId="0" fontId="16" fillId="0" borderId="6" xfId="23" applyFont="1" applyBorder="1" applyAlignment="1">
      <alignment horizontal="center" vertical="center"/>
      <protection/>
    </xf>
    <xf numFmtId="0" fontId="16" fillId="0" borderId="253" xfId="23" applyFont="1" applyBorder="1" applyAlignment="1">
      <alignment horizontal="center" vertical="center"/>
      <protection/>
    </xf>
    <xf numFmtId="0" fontId="16" fillId="0" borderId="337" xfId="23" applyFont="1" applyBorder="1" applyAlignment="1">
      <alignment horizontal="center" vertical="center"/>
      <protection/>
    </xf>
    <xf numFmtId="0" fontId="16" fillId="0" borderId="338" xfId="23" applyFont="1" applyBorder="1" applyAlignment="1">
      <alignment horizontal="center" vertical="center"/>
      <protection/>
    </xf>
    <xf numFmtId="0" fontId="16" fillId="0" borderId="339" xfId="23" applyFont="1" applyBorder="1" applyAlignment="1">
      <alignment horizontal="center" vertical="center"/>
      <protection/>
    </xf>
    <xf numFmtId="0" fontId="3" fillId="0" borderId="7" xfId="23" applyBorder="1" applyAlignment="1">
      <alignment horizontal="center" vertical="center"/>
      <protection/>
    </xf>
    <xf numFmtId="0" fontId="3" fillId="0" borderId="6" xfId="23" applyBorder="1" applyAlignment="1">
      <alignment horizontal="center" vertical="center"/>
      <protection/>
    </xf>
    <xf numFmtId="0" fontId="3" fillId="0" borderId="253" xfId="23" applyBorder="1" applyAlignment="1">
      <alignment horizontal="center" vertical="center"/>
      <protection/>
    </xf>
    <xf numFmtId="0" fontId="16" fillId="0" borderId="11" xfId="23" applyFont="1" applyBorder="1" applyAlignment="1">
      <alignment horizontal="left" vertical="center"/>
      <protection/>
    </xf>
    <xf numFmtId="0" fontId="3" fillId="0" borderId="10" xfId="23" applyBorder="1" applyAlignment="1">
      <alignment horizontal="left" vertical="center"/>
      <protection/>
    </xf>
    <xf numFmtId="0" fontId="3" fillId="0" borderId="3" xfId="23" applyBorder="1" applyAlignment="1">
      <alignment horizontal="left" vertical="center"/>
      <protection/>
    </xf>
    <xf numFmtId="0" fontId="16" fillId="0" borderId="340" xfId="23" applyFont="1" applyBorder="1" applyAlignment="1">
      <alignment horizontal="center" vertical="center" wrapText="1"/>
      <protection/>
    </xf>
    <xf numFmtId="0" fontId="3" fillId="0" borderId="269" xfId="23" applyBorder="1" applyAlignment="1">
      <alignment horizontal="center" vertical="center" wrapText="1"/>
      <protection/>
    </xf>
    <xf numFmtId="0" fontId="3" fillId="0" borderId="304" xfId="23" applyBorder="1" applyAlignment="1">
      <alignment horizontal="center" vertical="center" wrapText="1"/>
      <protection/>
    </xf>
    <xf numFmtId="0" fontId="16" fillId="0" borderId="341" xfId="23" applyFont="1" applyBorder="1" applyAlignment="1">
      <alignment horizontal="center" vertical="center"/>
      <protection/>
    </xf>
    <xf numFmtId="0" fontId="15" fillId="0" borderId="0" xfId="23" applyFont="1" applyBorder="1" applyAlignment="1">
      <alignment horizontal="center" vertical="center"/>
      <protection/>
    </xf>
    <xf numFmtId="0" fontId="16" fillId="0" borderId="342" xfId="23" applyFont="1" applyBorder="1" applyAlignment="1">
      <alignment horizontal="center" vertical="center"/>
      <protection/>
    </xf>
    <xf numFmtId="0" fontId="16" fillId="0" borderId="343" xfId="23" applyFont="1" applyBorder="1" applyAlignment="1">
      <alignment horizontal="center" vertical="center"/>
      <protection/>
    </xf>
    <xf numFmtId="0" fontId="16" fillId="0" borderId="344" xfId="23" applyFont="1" applyBorder="1" applyAlignment="1">
      <alignment horizontal="center" vertical="center"/>
      <protection/>
    </xf>
    <xf numFmtId="0" fontId="3" fillId="0" borderId="257" xfId="23" applyBorder="1" applyAlignment="1">
      <alignment horizontal="center" vertical="center"/>
      <protection/>
    </xf>
    <xf numFmtId="0" fontId="3" fillId="0" borderId="345" xfId="23" applyBorder="1" applyAlignment="1">
      <alignment horizontal="center" vertical="center"/>
      <protection/>
    </xf>
    <xf numFmtId="0" fontId="16" fillId="0" borderId="10" xfId="23" applyFont="1" applyBorder="1" applyAlignment="1">
      <alignment horizontal="left" vertical="center"/>
      <protection/>
    </xf>
    <xf numFmtId="0" fontId="16" fillId="0" borderId="3" xfId="23" applyFont="1" applyBorder="1" applyAlignment="1">
      <alignment horizontal="left" vertical="center"/>
      <protection/>
    </xf>
    <xf numFmtId="0" fontId="16" fillId="0" borderId="131" xfId="23" applyFont="1" applyBorder="1" applyAlignment="1">
      <alignment horizontal="left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3" fillId="0" borderId="7" xfId="23" applyBorder="1" applyAlignment="1">
      <alignment horizontal="center" vertical="center" wrapText="1"/>
      <protection/>
    </xf>
    <xf numFmtId="0" fontId="3" fillId="0" borderId="253" xfId="23" applyBorder="1" applyAlignment="1">
      <alignment horizontal="center" vertical="center" wrapText="1"/>
      <protection/>
    </xf>
    <xf numFmtId="41" fontId="16" fillId="0" borderId="254" xfId="23" applyNumberFormat="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oukeihyou1" xfId="20"/>
    <cellStyle name="標準_toukeihyou2" xfId="21"/>
    <cellStyle name="標準_toukeihyou3" xfId="22"/>
    <cellStyle name="標準_toukeihyou4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8</xdr:col>
      <xdr:colOff>390525</xdr:colOff>
      <xdr:row>21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7721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workbookViewId="0" topLeftCell="A1">
      <selection activeCell="C3" sqref="C3"/>
    </sheetView>
  </sheetViews>
  <sheetFormatPr defaultColWidth="9.00390625" defaultRowHeight="13.5"/>
  <cols>
    <col min="3" max="3" width="59.50390625" style="0" bestFit="1" customWidth="1"/>
  </cols>
  <sheetData>
    <row r="2" spans="2:3" s="1" customFormat="1" ht="20.25" customHeight="1">
      <c r="B2" s="791" t="s">
        <v>351</v>
      </c>
      <c r="C2" s="791"/>
    </row>
    <row r="3" s="1" customFormat="1" ht="20.25" customHeight="1">
      <c r="B3" s="1" t="s">
        <v>0</v>
      </c>
    </row>
    <row r="4" spans="2:3" s="1" customFormat="1" ht="20.25" customHeight="1">
      <c r="B4" s="1" t="s">
        <v>1</v>
      </c>
      <c r="C4" s="1" t="s">
        <v>2</v>
      </c>
    </row>
    <row r="5" spans="2:3" s="1" customFormat="1" ht="20.25" customHeight="1">
      <c r="B5" s="1" t="s">
        <v>3</v>
      </c>
      <c r="C5" s="1" t="s">
        <v>4</v>
      </c>
    </row>
    <row r="6" spans="2:3" s="1" customFormat="1" ht="20.25" customHeight="1">
      <c r="B6" s="1" t="s">
        <v>5</v>
      </c>
      <c r="C6" s="1" t="s">
        <v>6</v>
      </c>
    </row>
    <row r="7" spans="2:3" s="1" customFormat="1" ht="20.25" customHeight="1">
      <c r="B7" s="1" t="s">
        <v>7</v>
      </c>
      <c r="C7" s="1" t="s">
        <v>8</v>
      </c>
    </row>
    <row r="8" spans="2:3" s="1" customFormat="1" ht="20.25" customHeight="1">
      <c r="B8" s="1" t="s">
        <v>9</v>
      </c>
      <c r="C8" s="1" t="s">
        <v>10</v>
      </c>
    </row>
    <row r="9" spans="2:3" s="1" customFormat="1" ht="20.25" customHeight="1">
      <c r="B9" s="1" t="s">
        <v>11</v>
      </c>
      <c r="C9" s="1" t="s">
        <v>12</v>
      </c>
    </row>
    <row r="10" spans="2:3" s="1" customFormat="1" ht="20.25" customHeight="1">
      <c r="B10" s="1" t="s">
        <v>13</v>
      </c>
      <c r="C10" s="1" t="s">
        <v>14</v>
      </c>
    </row>
    <row r="11" spans="2:3" s="1" customFormat="1" ht="20.25" customHeight="1">
      <c r="B11" s="1" t="s">
        <v>15</v>
      </c>
      <c r="C11" s="1" t="s">
        <v>352</v>
      </c>
    </row>
    <row r="12" spans="2:3" s="1" customFormat="1" ht="20.25" customHeight="1">
      <c r="B12" s="1" t="s">
        <v>16</v>
      </c>
      <c r="C12" s="1" t="s">
        <v>353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0"/>
  <sheetViews>
    <sheetView showOutlineSymbols="0" zoomScale="87" zoomScaleNormal="87" workbookViewId="0" topLeftCell="A1">
      <selection activeCell="B2" sqref="B2"/>
    </sheetView>
  </sheetViews>
  <sheetFormatPr defaultColWidth="9.00390625" defaultRowHeight="13.5"/>
  <cols>
    <col min="1" max="12" width="10.75390625" style="498" customWidth="1"/>
    <col min="13" max="13" width="2.75390625" style="498" customWidth="1"/>
    <col min="14" max="16384" width="10.75390625" style="498" customWidth="1"/>
  </cols>
  <sheetData>
    <row r="1" spans="1:17" ht="19.5" customHeight="1">
      <c r="A1" s="494" t="s">
        <v>15</v>
      </c>
      <c r="B1" s="494" t="s">
        <v>275</v>
      </c>
      <c r="C1" s="495"/>
      <c r="D1" s="495"/>
      <c r="E1" s="495"/>
      <c r="F1" s="495"/>
      <c r="G1" s="495"/>
      <c r="H1" s="495"/>
      <c r="I1" s="495"/>
      <c r="J1" s="496"/>
      <c r="K1" s="496"/>
      <c r="L1" s="496"/>
      <c r="M1" s="497"/>
      <c r="N1" s="497"/>
      <c r="O1" s="497"/>
      <c r="P1" s="497"/>
      <c r="Q1" s="497"/>
    </row>
    <row r="2" spans="1:17" ht="18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7"/>
      <c r="N2" s="497"/>
      <c r="O2" s="497"/>
      <c r="P2" s="497"/>
      <c r="Q2" s="497"/>
    </row>
    <row r="3" spans="1:17" ht="18" customHeight="1">
      <c r="A3" s="499"/>
      <c r="B3" s="500"/>
      <c r="C3" s="501"/>
      <c r="D3" s="850" t="s">
        <v>276</v>
      </c>
      <c r="E3" s="851"/>
      <c r="F3" s="852"/>
      <c r="G3" s="853" t="s">
        <v>266</v>
      </c>
      <c r="H3" s="854"/>
      <c r="I3" s="855"/>
      <c r="J3" s="850" t="s">
        <v>267</v>
      </c>
      <c r="K3" s="851"/>
      <c r="L3" s="852"/>
      <c r="M3" s="502"/>
      <c r="N3" s="497"/>
      <c r="O3" s="497"/>
      <c r="P3" s="497"/>
      <c r="Q3" s="497"/>
    </row>
    <row r="4" spans="1:17" ht="18" customHeight="1">
      <c r="A4" s="503" t="s">
        <v>190</v>
      </c>
      <c r="B4" s="504" t="s">
        <v>277</v>
      </c>
      <c r="C4" s="505" t="s">
        <v>268</v>
      </c>
      <c r="D4" s="499"/>
      <c r="E4" s="506" t="s">
        <v>269</v>
      </c>
      <c r="F4" s="507" t="s">
        <v>270</v>
      </c>
      <c r="G4" s="499"/>
      <c r="H4" s="506"/>
      <c r="I4" s="507" t="s">
        <v>270</v>
      </c>
      <c r="J4" s="499"/>
      <c r="K4" s="506"/>
      <c r="L4" s="508" t="s">
        <v>270</v>
      </c>
      <c r="M4" s="502"/>
      <c r="N4" s="497"/>
      <c r="O4" s="497"/>
      <c r="P4" s="497"/>
      <c r="Q4" s="497"/>
    </row>
    <row r="5" spans="1:17" ht="18" customHeight="1">
      <c r="A5" s="509"/>
      <c r="B5" s="510"/>
      <c r="C5" s="505" t="s">
        <v>278</v>
      </c>
      <c r="D5" s="503" t="s">
        <v>271</v>
      </c>
      <c r="E5" s="511" t="s">
        <v>272</v>
      </c>
      <c r="F5" s="511" t="s">
        <v>268</v>
      </c>
      <c r="G5" s="503" t="s">
        <v>271</v>
      </c>
      <c r="H5" s="511" t="s">
        <v>272</v>
      </c>
      <c r="I5" s="511" t="s">
        <v>268</v>
      </c>
      <c r="J5" s="503" t="s">
        <v>271</v>
      </c>
      <c r="K5" s="511" t="s">
        <v>272</v>
      </c>
      <c r="L5" s="512" t="s">
        <v>268</v>
      </c>
      <c r="M5" s="502"/>
      <c r="N5" s="497"/>
      <c r="O5" s="497"/>
      <c r="P5" s="497"/>
      <c r="Q5" s="497"/>
    </row>
    <row r="6" spans="1:17" ht="18" customHeight="1">
      <c r="A6" s="509"/>
      <c r="B6" s="510"/>
      <c r="C6" s="513"/>
      <c r="D6" s="509"/>
      <c r="E6" s="511" t="s">
        <v>271</v>
      </c>
      <c r="F6" s="511" t="s">
        <v>273</v>
      </c>
      <c r="G6" s="509"/>
      <c r="H6" s="511" t="s">
        <v>271</v>
      </c>
      <c r="I6" s="511" t="s">
        <v>273</v>
      </c>
      <c r="J6" s="509"/>
      <c r="K6" s="511" t="s">
        <v>271</v>
      </c>
      <c r="L6" s="512" t="s">
        <v>273</v>
      </c>
      <c r="M6" s="502"/>
      <c r="N6" s="497"/>
      <c r="O6" s="497"/>
      <c r="P6" s="497"/>
      <c r="Q6" s="497"/>
    </row>
    <row r="7" spans="1:13" s="522" customFormat="1" ht="18" customHeight="1">
      <c r="A7" s="514"/>
      <c r="B7" s="515" t="s">
        <v>196</v>
      </c>
      <c r="C7" s="516">
        <v>5587000</v>
      </c>
      <c r="D7" s="517">
        <f>+D8+D18+D22+D29+D36+D52+D62+D91+D111+D120</f>
        <v>352</v>
      </c>
      <c r="E7" s="518">
        <f>D7/C7*100000</f>
        <v>6.300340075174512</v>
      </c>
      <c r="F7" s="519">
        <f>C7/D7/100</f>
        <v>158.7215909090909</v>
      </c>
      <c r="G7" s="517">
        <f>+G8+G18+G22+G29+G36+G52+G62+G91+G111+G120</f>
        <v>4771</v>
      </c>
      <c r="H7" s="518">
        <f aca="true" t="shared" si="0" ref="H7:H18">G7/C7*100000</f>
        <v>85.39466618936818</v>
      </c>
      <c r="I7" s="518">
        <f aca="true" t="shared" si="1" ref="I7:I18">C7/G7/100</f>
        <v>11.710333263466778</v>
      </c>
      <c r="J7" s="517">
        <f>+J8+J18+J22+J29+J36+J52+J62+J91+J111+J120</f>
        <v>2872</v>
      </c>
      <c r="K7" s="518">
        <f aca="true" t="shared" si="2" ref="K7:K18">J7/C7*100000</f>
        <v>51.405047431537504</v>
      </c>
      <c r="L7" s="520">
        <f aca="true" t="shared" si="3" ref="L7:L18">C7/J7/100</f>
        <v>19.4533426183844</v>
      </c>
      <c r="M7" s="521"/>
    </row>
    <row r="8" spans="1:17" ht="18" customHeight="1">
      <c r="A8" s="523" t="s">
        <v>104</v>
      </c>
      <c r="B8" s="524" t="s">
        <v>279</v>
      </c>
      <c r="C8" s="525">
        <f>SUM(C9:C17)</f>
        <v>1519878</v>
      </c>
      <c r="D8" s="526">
        <f>SUM(D9:D17)</f>
        <v>107</v>
      </c>
      <c r="E8" s="527">
        <f aca="true" t="shared" si="4" ref="E8:E17">D8/C8*100000</f>
        <v>7.0400387399514965</v>
      </c>
      <c r="F8" s="527">
        <f aca="true" t="shared" si="5" ref="F8:F17">C8/D8/100</f>
        <v>142.04467289719628</v>
      </c>
      <c r="G8" s="528">
        <f>SUM(G9:G17)</f>
        <v>1547</v>
      </c>
      <c r="H8" s="527">
        <f t="shared" si="0"/>
        <v>101.78448533369126</v>
      </c>
      <c r="I8" s="527">
        <f t="shared" si="1"/>
        <v>9.824680025856496</v>
      </c>
      <c r="J8" s="528">
        <f>SUM(J9:J17)</f>
        <v>896</v>
      </c>
      <c r="K8" s="527">
        <f t="shared" si="2"/>
        <v>58.952100102771404</v>
      </c>
      <c r="L8" s="529">
        <f t="shared" si="3"/>
        <v>16.962924107142857</v>
      </c>
      <c r="M8" s="502"/>
      <c r="N8" s="497"/>
      <c r="O8" s="497"/>
      <c r="P8" s="497"/>
      <c r="Q8" s="497"/>
    </row>
    <row r="9" spans="1:17" ht="18" customHeight="1">
      <c r="A9" s="530"/>
      <c r="B9" s="510" t="s">
        <v>280</v>
      </c>
      <c r="C9" s="531">
        <v>203182</v>
      </c>
      <c r="D9" s="509">
        <v>5</v>
      </c>
      <c r="E9" s="532">
        <f t="shared" si="4"/>
        <v>2.4608479097557856</v>
      </c>
      <c r="F9" s="532">
        <f t="shared" si="5"/>
        <v>406.36400000000003</v>
      </c>
      <c r="G9" s="533">
        <v>200</v>
      </c>
      <c r="H9" s="532">
        <f t="shared" si="0"/>
        <v>98.43391639023142</v>
      </c>
      <c r="I9" s="532">
        <f t="shared" si="1"/>
        <v>10.1591</v>
      </c>
      <c r="J9" s="533">
        <v>123</v>
      </c>
      <c r="K9" s="532">
        <f t="shared" si="2"/>
        <v>60.53685857999232</v>
      </c>
      <c r="L9" s="534">
        <f t="shared" si="3"/>
        <v>16.518861788617887</v>
      </c>
      <c r="M9" s="502"/>
      <c r="N9" s="497"/>
      <c r="O9" s="497"/>
      <c r="P9" s="497"/>
      <c r="Q9" s="497"/>
    </row>
    <row r="10" spans="1:17" ht="18" customHeight="1">
      <c r="A10" s="530"/>
      <c r="B10" s="510" t="s">
        <v>281</v>
      </c>
      <c r="C10" s="531">
        <v>126983</v>
      </c>
      <c r="D10" s="509">
        <v>8</v>
      </c>
      <c r="E10" s="532">
        <f t="shared" si="4"/>
        <v>6.3000559129962275</v>
      </c>
      <c r="F10" s="532">
        <f t="shared" si="5"/>
        <v>158.72875</v>
      </c>
      <c r="G10" s="533">
        <v>173</v>
      </c>
      <c r="H10" s="532">
        <f t="shared" si="0"/>
        <v>136.23870911854343</v>
      </c>
      <c r="I10" s="532">
        <f t="shared" si="1"/>
        <v>7.340057803468207</v>
      </c>
      <c r="J10" s="533">
        <v>86</v>
      </c>
      <c r="K10" s="532">
        <f t="shared" si="2"/>
        <v>67.72560106470945</v>
      </c>
      <c r="L10" s="534">
        <f t="shared" si="3"/>
        <v>14.765465116279069</v>
      </c>
      <c r="M10" s="502"/>
      <c r="N10" s="497"/>
      <c r="O10" s="497"/>
      <c r="P10" s="497"/>
      <c r="Q10" s="497"/>
    </row>
    <row r="11" spans="1:17" ht="18" customHeight="1">
      <c r="A11" s="530"/>
      <c r="B11" s="510" t="s">
        <v>282</v>
      </c>
      <c r="C11" s="531">
        <v>107497</v>
      </c>
      <c r="D11" s="509">
        <v>11</v>
      </c>
      <c r="E11" s="532">
        <f t="shared" si="4"/>
        <v>10.232843707266248</v>
      </c>
      <c r="F11" s="532">
        <f t="shared" si="5"/>
        <v>97.72454545454546</v>
      </c>
      <c r="G11" s="533">
        <v>146</v>
      </c>
      <c r="H11" s="532">
        <f t="shared" si="0"/>
        <v>135.8177437509884</v>
      </c>
      <c r="I11" s="532">
        <f t="shared" si="1"/>
        <v>7.362808219178082</v>
      </c>
      <c r="J11" s="533">
        <v>75</v>
      </c>
      <c r="K11" s="532">
        <f t="shared" si="2"/>
        <v>69.76938891317897</v>
      </c>
      <c r="L11" s="534">
        <f t="shared" si="3"/>
        <v>14.332933333333333</v>
      </c>
      <c r="M11" s="502"/>
      <c r="N11" s="497"/>
      <c r="O11" s="497"/>
      <c r="P11" s="497"/>
      <c r="Q11" s="497"/>
    </row>
    <row r="12" spans="1:17" ht="18" customHeight="1">
      <c r="A12" s="530"/>
      <c r="B12" s="510" t="s">
        <v>283</v>
      </c>
      <c r="C12" s="531">
        <v>104113</v>
      </c>
      <c r="D12" s="509">
        <v>10</v>
      </c>
      <c r="E12" s="532">
        <f t="shared" si="4"/>
        <v>9.604948469451461</v>
      </c>
      <c r="F12" s="532">
        <f t="shared" si="5"/>
        <v>104.113</v>
      </c>
      <c r="G12" s="533">
        <v>139</v>
      </c>
      <c r="H12" s="532">
        <f t="shared" si="0"/>
        <v>133.5087837253753</v>
      </c>
      <c r="I12" s="532">
        <f t="shared" si="1"/>
        <v>7.4901438848920865</v>
      </c>
      <c r="J12" s="533">
        <v>76</v>
      </c>
      <c r="K12" s="532">
        <f t="shared" si="2"/>
        <v>72.9976083678311</v>
      </c>
      <c r="L12" s="534">
        <f t="shared" si="3"/>
        <v>13.69907894736842</v>
      </c>
      <c r="M12" s="502"/>
      <c r="N12" s="497"/>
      <c r="O12" s="497"/>
      <c r="P12" s="497"/>
      <c r="Q12" s="497"/>
    </row>
    <row r="13" spans="1:17" ht="18" customHeight="1">
      <c r="A13" s="530"/>
      <c r="B13" s="510" t="s">
        <v>284</v>
      </c>
      <c r="C13" s="531">
        <v>172090</v>
      </c>
      <c r="D13" s="509">
        <v>10</v>
      </c>
      <c r="E13" s="532">
        <f t="shared" si="4"/>
        <v>5.810912894415712</v>
      </c>
      <c r="F13" s="532">
        <f t="shared" si="5"/>
        <v>172.09</v>
      </c>
      <c r="G13" s="533">
        <v>142</v>
      </c>
      <c r="H13" s="532">
        <f t="shared" si="0"/>
        <v>82.51496310070311</v>
      </c>
      <c r="I13" s="532">
        <f t="shared" si="1"/>
        <v>12.119014084507041</v>
      </c>
      <c r="J13" s="533">
        <v>83</v>
      </c>
      <c r="K13" s="532">
        <f t="shared" si="2"/>
        <v>48.23057702365042</v>
      </c>
      <c r="L13" s="534">
        <f t="shared" si="3"/>
        <v>20.73373493975904</v>
      </c>
      <c r="M13" s="502"/>
      <c r="N13" s="497"/>
      <c r="O13" s="497"/>
      <c r="P13" s="497"/>
      <c r="Q13" s="497"/>
    </row>
    <row r="14" spans="1:17" ht="18" customHeight="1">
      <c r="A14" s="530"/>
      <c r="B14" s="510" t="s">
        <v>285</v>
      </c>
      <c r="C14" s="531">
        <v>223590</v>
      </c>
      <c r="D14" s="509">
        <v>6</v>
      </c>
      <c r="E14" s="532">
        <f t="shared" si="4"/>
        <v>2.683483161143164</v>
      </c>
      <c r="F14" s="532">
        <f t="shared" si="5"/>
        <v>372.65</v>
      </c>
      <c r="G14" s="533">
        <v>165</v>
      </c>
      <c r="H14" s="532">
        <f t="shared" si="0"/>
        <v>73.79578693143701</v>
      </c>
      <c r="I14" s="532">
        <f t="shared" si="1"/>
        <v>13.55090909090909</v>
      </c>
      <c r="J14" s="533">
        <v>102</v>
      </c>
      <c r="K14" s="532">
        <f t="shared" si="2"/>
        <v>45.61921373943378</v>
      </c>
      <c r="L14" s="534">
        <f t="shared" si="3"/>
        <v>21.92058823529412</v>
      </c>
      <c r="M14" s="502"/>
      <c r="N14" s="497"/>
      <c r="O14" s="497"/>
      <c r="P14" s="497"/>
      <c r="Q14" s="497"/>
    </row>
    <row r="15" spans="1:17" ht="18" customHeight="1">
      <c r="A15" s="530"/>
      <c r="B15" s="510" t="s">
        <v>286</v>
      </c>
      <c r="C15" s="531">
        <v>225529</v>
      </c>
      <c r="D15" s="509">
        <v>19</v>
      </c>
      <c r="E15" s="532">
        <f t="shared" si="4"/>
        <v>8.42463718634854</v>
      </c>
      <c r="F15" s="532">
        <f t="shared" si="5"/>
        <v>118.69947368421053</v>
      </c>
      <c r="G15" s="533">
        <v>143</v>
      </c>
      <c r="H15" s="532">
        <f t="shared" si="0"/>
        <v>63.40647987620218</v>
      </c>
      <c r="I15" s="532">
        <f t="shared" si="1"/>
        <v>15.771258741258741</v>
      </c>
      <c r="J15" s="533">
        <v>97</v>
      </c>
      <c r="K15" s="532">
        <f t="shared" si="2"/>
        <v>43.00998984609518</v>
      </c>
      <c r="L15" s="534">
        <f t="shared" si="3"/>
        <v>23.250412371134022</v>
      </c>
      <c r="M15" s="502"/>
      <c r="N15" s="497"/>
      <c r="O15" s="497"/>
      <c r="P15" s="497"/>
      <c r="Q15" s="497"/>
    </row>
    <row r="16" spans="1:17" ht="18" customHeight="1">
      <c r="A16" s="530"/>
      <c r="B16" s="510" t="s">
        <v>287</v>
      </c>
      <c r="C16" s="531">
        <v>114634</v>
      </c>
      <c r="D16" s="509">
        <v>21</v>
      </c>
      <c r="E16" s="532">
        <f t="shared" si="4"/>
        <v>18.319172322347644</v>
      </c>
      <c r="F16" s="532">
        <f t="shared" si="5"/>
        <v>54.58761904761904</v>
      </c>
      <c r="G16" s="533">
        <v>286</v>
      </c>
      <c r="H16" s="532">
        <f t="shared" si="0"/>
        <v>249.48968019959176</v>
      </c>
      <c r="I16" s="532">
        <f t="shared" si="1"/>
        <v>4.008181818181818</v>
      </c>
      <c r="J16" s="533">
        <v>176</v>
      </c>
      <c r="K16" s="532">
        <f t="shared" si="2"/>
        <v>153.53211089205644</v>
      </c>
      <c r="L16" s="534">
        <f t="shared" si="3"/>
        <v>6.513295454545455</v>
      </c>
      <c r="M16" s="502"/>
      <c r="N16" s="497"/>
      <c r="O16" s="497"/>
      <c r="P16" s="497"/>
      <c r="Q16" s="497"/>
    </row>
    <row r="17" spans="1:17" ht="18" customHeight="1">
      <c r="A17" s="530"/>
      <c r="B17" s="510" t="s">
        <v>288</v>
      </c>
      <c r="C17" s="531">
        <v>242260</v>
      </c>
      <c r="D17" s="509">
        <v>17</v>
      </c>
      <c r="E17" s="532">
        <f t="shared" si="4"/>
        <v>7.017254189713531</v>
      </c>
      <c r="F17" s="532">
        <f t="shared" si="5"/>
        <v>142.50588235294117</v>
      </c>
      <c r="G17" s="533">
        <v>153</v>
      </c>
      <c r="H17" s="532">
        <f t="shared" si="0"/>
        <v>63.15528770742178</v>
      </c>
      <c r="I17" s="532">
        <f t="shared" si="1"/>
        <v>15.833986928104576</v>
      </c>
      <c r="J17" s="533">
        <v>78</v>
      </c>
      <c r="K17" s="532">
        <f t="shared" si="2"/>
        <v>32.196813341038556</v>
      </c>
      <c r="L17" s="534">
        <f t="shared" si="3"/>
        <v>31.05897435897436</v>
      </c>
      <c r="M17" s="502"/>
      <c r="N17" s="497"/>
      <c r="O17" s="497"/>
      <c r="P17" s="497"/>
      <c r="Q17" s="497"/>
    </row>
    <row r="18" spans="1:13" s="522" customFormat="1" ht="18" customHeight="1">
      <c r="A18" s="535" t="s">
        <v>77</v>
      </c>
      <c r="B18" s="536"/>
      <c r="C18" s="537">
        <f>+SUM(C19:C21)</f>
        <v>1011308</v>
      </c>
      <c r="D18" s="538">
        <f>+SUM(D19:D21)</f>
        <v>53</v>
      </c>
      <c r="E18" s="518">
        <f>D18/C18*100000</f>
        <v>5.240737737662513</v>
      </c>
      <c r="F18" s="519">
        <f>C18/D18/100</f>
        <v>190.81283018867924</v>
      </c>
      <c r="G18" s="538">
        <f>+SUM(G19:G21)</f>
        <v>1012</v>
      </c>
      <c r="H18" s="518">
        <f t="shared" si="0"/>
        <v>100.06842623612192</v>
      </c>
      <c r="I18" s="518">
        <f t="shared" si="1"/>
        <v>9.993162055335969</v>
      </c>
      <c r="J18" s="538">
        <f>+SUM(J19:J21)</f>
        <v>578</v>
      </c>
      <c r="K18" s="518">
        <f t="shared" si="2"/>
        <v>57.15370589375343</v>
      </c>
      <c r="L18" s="520">
        <f t="shared" si="3"/>
        <v>17.496678200692042</v>
      </c>
      <c r="M18" s="521"/>
    </row>
    <row r="19" spans="1:17" ht="18" customHeight="1">
      <c r="A19" s="523" t="s">
        <v>206</v>
      </c>
      <c r="B19" s="524" t="s">
        <v>105</v>
      </c>
      <c r="C19" s="525">
        <v>461842</v>
      </c>
      <c r="D19" s="526">
        <v>27</v>
      </c>
      <c r="E19" s="527">
        <f>D19/C19*100000</f>
        <v>5.846155178610867</v>
      </c>
      <c r="F19" s="527">
        <f>C19/D19/100</f>
        <v>171.0525925925926</v>
      </c>
      <c r="G19" s="528">
        <v>485</v>
      </c>
      <c r="H19" s="527">
        <f>G19/C19*100000</f>
        <v>105.01426894912113</v>
      </c>
      <c r="I19" s="527">
        <f>C19/G19/100</f>
        <v>9.522515463917525</v>
      </c>
      <c r="J19" s="528">
        <v>249</v>
      </c>
      <c r="K19" s="527">
        <f>J19/C19*100000</f>
        <v>53.91454220274466</v>
      </c>
      <c r="L19" s="529">
        <f>C19/J19/100</f>
        <v>18.547871485943773</v>
      </c>
      <c r="M19" s="502"/>
      <c r="N19" s="497"/>
      <c r="O19" s="497"/>
      <c r="P19" s="497"/>
      <c r="Q19" s="497"/>
    </row>
    <row r="20" spans="1:17" ht="18" customHeight="1">
      <c r="A20" s="523" t="s">
        <v>207</v>
      </c>
      <c r="B20" s="524" t="s">
        <v>106</v>
      </c>
      <c r="C20" s="525">
        <v>459448</v>
      </c>
      <c r="D20" s="526">
        <v>23</v>
      </c>
      <c r="E20" s="527">
        <f>D20/C20*100000</f>
        <v>5.006007208650381</v>
      </c>
      <c r="F20" s="527">
        <f>C20/D20/100</f>
        <v>199.76</v>
      </c>
      <c r="G20" s="528">
        <v>420</v>
      </c>
      <c r="H20" s="527">
        <f>G20/C20*100000</f>
        <v>91.4140446797026</v>
      </c>
      <c r="I20" s="527">
        <f>C20/G20/100</f>
        <v>10.939238095238094</v>
      </c>
      <c r="J20" s="528">
        <v>269</v>
      </c>
      <c r="K20" s="527">
        <f>J20/C20*100000</f>
        <v>58.548519092476184</v>
      </c>
      <c r="L20" s="529">
        <f>C20/J20/100</f>
        <v>17.07985130111524</v>
      </c>
      <c r="M20" s="502"/>
      <c r="N20" s="497"/>
      <c r="O20" s="497"/>
      <c r="P20" s="497"/>
      <c r="Q20" s="497"/>
    </row>
    <row r="21" spans="1:17" ht="18" customHeight="1">
      <c r="A21" s="539" t="s">
        <v>289</v>
      </c>
      <c r="B21" s="540" t="s">
        <v>107</v>
      </c>
      <c r="C21" s="541">
        <v>90018</v>
      </c>
      <c r="D21" s="542">
        <v>3</v>
      </c>
      <c r="E21" s="543">
        <f aca="true" t="shared" si="6" ref="E21:E33">D21/C21*100000</f>
        <v>3.332666799973339</v>
      </c>
      <c r="F21" s="543">
        <f aca="true" t="shared" si="7" ref="F21:F33">C21/D21/100</f>
        <v>300.06</v>
      </c>
      <c r="G21" s="544">
        <v>107</v>
      </c>
      <c r="H21" s="543">
        <f aca="true" t="shared" si="8" ref="H21:H84">G21/C21*100000</f>
        <v>118.86511586571575</v>
      </c>
      <c r="I21" s="543">
        <f aca="true" t="shared" si="9" ref="I21:I84">C21/G21/100</f>
        <v>8.412897196261682</v>
      </c>
      <c r="J21" s="544">
        <v>60</v>
      </c>
      <c r="K21" s="543">
        <f aca="true" t="shared" si="10" ref="K21:K84">J21/C21*100000</f>
        <v>66.65333599946678</v>
      </c>
      <c r="L21" s="545">
        <f aca="true" t="shared" si="11" ref="L21:L84">C21/J21/100</f>
        <v>15.003</v>
      </c>
      <c r="M21" s="502"/>
      <c r="N21" s="497"/>
      <c r="O21" s="497"/>
      <c r="P21" s="497"/>
      <c r="Q21" s="497"/>
    </row>
    <row r="22" spans="1:13" s="522" customFormat="1" ht="18" customHeight="1">
      <c r="A22" s="546" t="s">
        <v>78</v>
      </c>
      <c r="B22" s="547"/>
      <c r="C22" s="548">
        <f>+C23+C24+C25+C28</f>
        <v>713607</v>
      </c>
      <c r="D22" s="549">
        <f>+D23+D24+D25+D28</f>
        <v>33</v>
      </c>
      <c r="E22" s="518">
        <f>D22/C22*100000</f>
        <v>4.624394099273129</v>
      </c>
      <c r="F22" s="519">
        <f>C22/D22/100</f>
        <v>216.24454545454543</v>
      </c>
      <c r="G22" s="550">
        <f>+G23+G24+G25+G28</f>
        <v>526</v>
      </c>
      <c r="H22" s="518">
        <f t="shared" si="8"/>
        <v>73.71003927932321</v>
      </c>
      <c r="I22" s="518">
        <f t="shared" si="9"/>
        <v>13.566673003802283</v>
      </c>
      <c r="J22" s="550">
        <f>+J23+J24+J25+J28</f>
        <v>335</v>
      </c>
      <c r="K22" s="518">
        <f t="shared" si="10"/>
        <v>46.94460676534843</v>
      </c>
      <c r="L22" s="520">
        <f t="shared" si="11"/>
        <v>21.301701492537312</v>
      </c>
      <c r="M22" s="521"/>
    </row>
    <row r="23" spans="1:17" ht="18" customHeight="1">
      <c r="A23" s="523" t="s">
        <v>209</v>
      </c>
      <c r="B23" s="524" t="s">
        <v>108</v>
      </c>
      <c r="C23" s="525">
        <v>193427</v>
      </c>
      <c r="D23" s="526">
        <v>8</v>
      </c>
      <c r="E23" s="527">
        <f t="shared" si="6"/>
        <v>4.135927249039689</v>
      </c>
      <c r="F23" s="527">
        <f t="shared" si="7"/>
        <v>241.78375</v>
      </c>
      <c r="G23" s="528">
        <v>160</v>
      </c>
      <c r="H23" s="527">
        <f t="shared" si="8"/>
        <v>82.7185449807938</v>
      </c>
      <c r="I23" s="527">
        <f t="shared" si="9"/>
        <v>12.089187500000001</v>
      </c>
      <c r="J23" s="528">
        <v>103</v>
      </c>
      <c r="K23" s="527">
        <f t="shared" si="10"/>
        <v>53.250063331386</v>
      </c>
      <c r="L23" s="529">
        <f t="shared" si="11"/>
        <v>18.779320388349515</v>
      </c>
      <c r="M23" s="502"/>
      <c r="N23" s="497"/>
      <c r="O23" s="497"/>
      <c r="P23" s="497"/>
      <c r="Q23" s="497"/>
    </row>
    <row r="24" spans="1:17" ht="18" customHeight="1">
      <c r="A24" s="523" t="s">
        <v>210</v>
      </c>
      <c r="B24" s="524" t="s">
        <v>109</v>
      </c>
      <c r="C24" s="525">
        <v>219533</v>
      </c>
      <c r="D24" s="526">
        <v>6</v>
      </c>
      <c r="E24" s="527">
        <f t="shared" si="6"/>
        <v>2.733074298624808</v>
      </c>
      <c r="F24" s="527">
        <f t="shared" si="7"/>
        <v>365.8883333333334</v>
      </c>
      <c r="G24" s="528">
        <v>181</v>
      </c>
      <c r="H24" s="527">
        <f t="shared" si="8"/>
        <v>82.44774134184838</v>
      </c>
      <c r="I24" s="527">
        <f t="shared" si="9"/>
        <v>12.12889502762431</v>
      </c>
      <c r="J24" s="528">
        <v>117</v>
      </c>
      <c r="K24" s="527">
        <f t="shared" si="10"/>
        <v>53.29494882318376</v>
      </c>
      <c r="L24" s="529">
        <f t="shared" si="11"/>
        <v>18.76350427350427</v>
      </c>
      <c r="M24" s="502"/>
      <c r="N24" s="497"/>
      <c r="O24" s="497"/>
      <c r="P24" s="497"/>
      <c r="Q24" s="497"/>
    </row>
    <row r="25" spans="1:17" ht="18" customHeight="1">
      <c r="A25" s="523" t="s">
        <v>211</v>
      </c>
      <c r="B25" s="524"/>
      <c r="C25" s="525">
        <f>C26+C27</f>
        <v>186908</v>
      </c>
      <c r="D25" s="526">
        <f>SUM(D26:D27)</f>
        <v>10</v>
      </c>
      <c r="E25" s="527">
        <f t="shared" si="6"/>
        <v>5.3502257795278965</v>
      </c>
      <c r="F25" s="527">
        <f t="shared" si="7"/>
        <v>186.908</v>
      </c>
      <c r="G25" s="528">
        <f>SUM(G26:G27)</f>
        <v>115</v>
      </c>
      <c r="H25" s="527">
        <f t="shared" si="8"/>
        <v>61.5275964645708</v>
      </c>
      <c r="I25" s="527">
        <f t="shared" si="9"/>
        <v>16.25286956521739</v>
      </c>
      <c r="J25" s="528">
        <f>SUM(J26:J27)</f>
        <v>75</v>
      </c>
      <c r="K25" s="527">
        <f t="shared" si="10"/>
        <v>40.12669334645922</v>
      </c>
      <c r="L25" s="529">
        <f t="shared" si="11"/>
        <v>24.921066666666665</v>
      </c>
      <c r="M25" s="502"/>
      <c r="N25" s="497"/>
      <c r="O25" s="497"/>
      <c r="P25" s="497"/>
      <c r="Q25" s="497"/>
    </row>
    <row r="26" spans="1:17" ht="18" customHeight="1">
      <c r="A26" s="530"/>
      <c r="B26" s="510" t="s">
        <v>110</v>
      </c>
      <c r="C26" s="531">
        <v>157397</v>
      </c>
      <c r="D26" s="509">
        <v>8</v>
      </c>
      <c r="E26" s="532">
        <f t="shared" si="6"/>
        <v>5.082688996613658</v>
      </c>
      <c r="F26" s="532">
        <f t="shared" si="7"/>
        <v>196.74625</v>
      </c>
      <c r="G26" s="533">
        <v>102</v>
      </c>
      <c r="H26" s="532">
        <f t="shared" si="8"/>
        <v>64.80428470682415</v>
      </c>
      <c r="I26" s="532">
        <f t="shared" si="9"/>
        <v>15.431078431372548</v>
      </c>
      <c r="J26" s="533">
        <v>67</v>
      </c>
      <c r="K26" s="532">
        <f t="shared" si="10"/>
        <v>42.56752034663939</v>
      </c>
      <c r="L26" s="534">
        <f t="shared" si="11"/>
        <v>23.49208955223881</v>
      </c>
      <c r="M26" s="502"/>
      <c r="N26" s="497"/>
      <c r="O26" s="497"/>
      <c r="P26" s="497"/>
      <c r="Q26" s="497"/>
    </row>
    <row r="27" spans="1:17" ht="18" customHeight="1">
      <c r="A27" s="530"/>
      <c r="B27" s="510" t="s">
        <v>111</v>
      </c>
      <c r="C27" s="531">
        <v>29511</v>
      </c>
      <c r="D27" s="509">
        <v>2</v>
      </c>
      <c r="E27" s="532">
        <f t="shared" si="6"/>
        <v>6.777133950052523</v>
      </c>
      <c r="F27" s="532">
        <f t="shared" si="7"/>
        <v>147.555</v>
      </c>
      <c r="G27" s="533">
        <v>13</v>
      </c>
      <c r="H27" s="532">
        <f t="shared" si="8"/>
        <v>44.0513706753414</v>
      </c>
      <c r="I27" s="532">
        <f t="shared" si="9"/>
        <v>22.70076923076923</v>
      </c>
      <c r="J27" s="533">
        <v>8</v>
      </c>
      <c r="K27" s="532">
        <f t="shared" si="10"/>
        <v>27.108535800210092</v>
      </c>
      <c r="L27" s="534">
        <f t="shared" si="11"/>
        <v>36.88875</v>
      </c>
      <c r="M27" s="502"/>
      <c r="N27" s="497"/>
      <c r="O27" s="497"/>
      <c r="P27" s="497"/>
      <c r="Q27" s="497"/>
    </row>
    <row r="28" spans="1:17" ht="18" customHeight="1">
      <c r="A28" s="523" t="s">
        <v>212</v>
      </c>
      <c r="B28" s="524" t="s">
        <v>112</v>
      </c>
      <c r="C28" s="525">
        <v>113739</v>
      </c>
      <c r="D28" s="526">
        <v>9</v>
      </c>
      <c r="E28" s="527">
        <f t="shared" si="6"/>
        <v>7.912853111070082</v>
      </c>
      <c r="F28" s="527">
        <f t="shared" si="7"/>
        <v>126.37666666666667</v>
      </c>
      <c r="G28" s="528">
        <v>70</v>
      </c>
      <c r="H28" s="527">
        <f t="shared" si="8"/>
        <v>61.54441308610063</v>
      </c>
      <c r="I28" s="527">
        <f t="shared" si="9"/>
        <v>16.248428571428573</v>
      </c>
      <c r="J28" s="528">
        <v>40</v>
      </c>
      <c r="K28" s="527">
        <f t="shared" si="10"/>
        <v>35.16823604920036</v>
      </c>
      <c r="L28" s="529">
        <f t="shared" si="11"/>
        <v>28.434749999999998</v>
      </c>
      <c r="M28" s="502"/>
      <c r="N28" s="497"/>
      <c r="O28" s="497"/>
      <c r="P28" s="497"/>
      <c r="Q28" s="497"/>
    </row>
    <row r="29" spans="1:13" s="522" customFormat="1" ht="18" customHeight="1">
      <c r="A29" s="535" t="s">
        <v>79</v>
      </c>
      <c r="B29" s="536"/>
      <c r="C29" s="537">
        <f>+C30+C31+C35</f>
        <v>719636</v>
      </c>
      <c r="D29" s="538">
        <f>+D30+D31+D35</f>
        <v>41</v>
      </c>
      <c r="E29" s="518">
        <f>D29/C29*100000</f>
        <v>5.697324758627973</v>
      </c>
      <c r="F29" s="519">
        <f>C29/D29/100</f>
        <v>175.5209756097561</v>
      </c>
      <c r="G29" s="551">
        <f>+G30+G31+G35</f>
        <v>505</v>
      </c>
      <c r="H29" s="518">
        <f>G29/C29*100000</f>
        <v>70.1743659294421</v>
      </c>
      <c r="I29" s="518">
        <f>C29/G29/100</f>
        <v>14.250217821782178</v>
      </c>
      <c r="J29" s="551">
        <f>+J30+J31+J35</f>
        <v>331</v>
      </c>
      <c r="K29" s="518">
        <f>J29/C29*100000</f>
        <v>45.99547549038681</v>
      </c>
      <c r="L29" s="520">
        <f>C29/J29/100</f>
        <v>21.741268882175227</v>
      </c>
      <c r="M29" s="521"/>
    </row>
    <row r="30" spans="1:17" ht="18" customHeight="1">
      <c r="A30" s="552" t="s">
        <v>213</v>
      </c>
      <c r="B30" s="524" t="s">
        <v>113</v>
      </c>
      <c r="C30" s="525">
        <v>292291</v>
      </c>
      <c r="D30" s="553">
        <v>22</v>
      </c>
      <c r="E30" s="554">
        <f t="shared" si="6"/>
        <v>7.526745606262252</v>
      </c>
      <c r="F30" s="554">
        <f t="shared" si="7"/>
        <v>132.85954545454547</v>
      </c>
      <c r="G30" s="555">
        <v>230</v>
      </c>
      <c r="H30" s="554">
        <f t="shared" si="8"/>
        <v>78.688704065469</v>
      </c>
      <c r="I30" s="554">
        <f t="shared" si="9"/>
        <v>12.708304347826088</v>
      </c>
      <c r="J30" s="555">
        <v>155</v>
      </c>
      <c r="K30" s="554">
        <f t="shared" si="10"/>
        <v>53.029344044120414</v>
      </c>
      <c r="L30" s="529">
        <f t="shared" si="11"/>
        <v>18.85748387096774</v>
      </c>
      <c r="M30" s="502"/>
      <c r="N30" s="497"/>
      <c r="O30" s="497"/>
      <c r="P30" s="497"/>
      <c r="Q30" s="497"/>
    </row>
    <row r="31" spans="1:17" ht="18" customHeight="1">
      <c r="A31" s="552" t="s">
        <v>214</v>
      </c>
      <c r="B31" s="524"/>
      <c r="C31" s="525">
        <f>C32+C33+C34</f>
        <v>332468</v>
      </c>
      <c r="D31" s="553">
        <f>SUM(D32:D34)</f>
        <v>17</v>
      </c>
      <c r="E31" s="554">
        <f t="shared" si="6"/>
        <v>5.113274059458354</v>
      </c>
      <c r="F31" s="554">
        <f t="shared" si="7"/>
        <v>195.56941176470588</v>
      </c>
      <c r="G31" s="555">
        <f>SUM(G32:G34)</f>
        <v>203</v>
      </c>
      <c r="H31" s="554">
        <f t="shared" si="8"/>
        <v>61.058507886473286</v>
      </c>
      <c r="I31" s="554">
        <f t="shared" si="9"/>
        <v>16.37773399014778</v>
      </c>
      <c r="J31" s="555">
        <f>SUM(J32:J34)</f>
        <v>136</v>
      </c>
      <c r="K31" s="554">
        <f t="shared" si="10"/>
        <v>40.906192475666835</v>
      </c>
      <c r="L31" s="529">
        <f t="shared" si="11"/>
        <v>24.446176470588235</v>
      </c>
      <c r="M31" s="502"/>
      <c r="N31" s="497"/>
      <c r="O31" s="497"/>
      <c r="P31" s="497"/>
      <c r="Q31" s="497"/>
    </row>
    <row r="32" spans="1:17" ht="18" customHeight="1">
      <c r="A32" s="556"/>
      <c r="B32" s="510" t="s">
        <v>114</v>
      </c>
      <c r="C32" s="531">
        <v>266781</v>
      </c>
      <c r="D32" s="557">
        <v>15</v>
      </c>
      <c r="E32" s="558">
        <f t="shared" si="6"/>
        <v>5.622589314831266</v>
      </c>
      <c r="F32" s="558">
        <f t="shared" si="7"/>
        <v>177.854</v>
      </c>
      <c r="G32" s="559">
        <v>158</v>
      </c>
      <c r="H32" s="558">
        <f t="shared" si="8"/>
        <v>59.224607449556004</v>
      </c>
      <c r="I32" s="558">
        <f t="shared" si="9"/>
        <v>16.88487341772152</v>
      </c>
      <c r="J32" s="559">
        <v>109</v>
      </c>
      <c r="K32" s="558">
        <f t="shared" si="10"/>
        <v>40.857482354440535</v>
      </c>
      <c r="L32" s="534">
        <f t="shared" si="11"/>
        <v>24.47532110091743</v>
      </c>
      <c r="M32" s="502"/>
      <c r="N32" s="497"/>
      <c r="O32" s="497"/>
      <c r="P32" s="497"/>
      <c r="Q32" s="497"/>
    </row>
    <row r="33" spans="1:17" ht="18" customHeight="1">
      <c r="A33" s="556"/>
      <c r="B33" s="510" t="s">
        <v>115</v>
      </c>
      <c r="C33" s="531">
        <v>32190</v>
      </c>
      <c r="D33" s="557">
        <v>2</v>
      </c>
      <c r="E33" s="558">
        <f t="shared" si="6"/>
        <v>6.213109661385524</v>
      </c>
      <c r="F33" s="558">
        <f t="shared" si="7"/>
        <v>160.95</v>
      </c>
      <c r="G33" s="559">
        <v>19</v>
      </c>
      <c r="H33" s="558">
        <f t="shared" si="8"/>
        <v>59.024541783162476</v>
      </c>
      <c r="I33" s="558">
        <f t="shared" si="9"/>
        <v>16.942105263157895</v>
      </c>
      <c r="J33" s="559">
        <v>13</v>
      </c>
      <c r="K33" s="558">
        <f t="shared" si="10"/>
        <v>40.385212799005906</v>
      </c>
      <c r="L33" s="534">
        <f t="shared" si="11"/>
        <v>24.76153846153846</v>
      </c>
      <c r="M33" s="502"/>
      <c r="N33" s="497"/>
      <c r="O33" s="497"/>
      <c r="P33" s="497"/>
      <c r="Q33" s="497"/>
    </row>
    <row r="34" spans="1:17" ht="18" customHeight="1">
      <c r="A34" s="556"/>
      <c r="B34" s="510" t="s">
        <v>116</v>
      </c>
      <c r="C34" s="531">
        <v>33497</v>
      </c>
      <c r="D34" s="560" t="s">
        <v>274</v>
      </c>
      <c r="E34" s="561" t="s">
        <v>274</v>
      </c>
      <c r="F34" s="561" t="s">
        <v>274</v>
      </c>
      <c r="G34" s="559">
        <v>26</v>
      </c>
      <c r="H34" s="558">
        <f t="shared" si="8"/>
        <v>77.618891243992</v>
      </c>
      <c r="I34" s="558">
        <f t="shared" si="9"/>
        <v>12.883461538461539</v>
      </c>
      <c r="J34" s="559">
        <v>14</v>
      </c>
      <c r="K34" s="558">
        <f t="shared" si="10"/>
        <v>41.794787592918766</v>
      </c>
      <c r="L34" s="534">
        <f t="shared" si="11"/>
        <v>23.926428571428573</v>
      </c>
      <c r="M34" s="502"/>
      <c r="N34" s="497"/>
      <c r="O34" s="497"/>
      <c r="P34" s="497"/>
      <c r="Q34" s="497"/>
    </row>
    <row r="35" spans="1:17" ht="18" customHeight="1">
      <c r="A35" s="539" t="s">
        <v>215</v>
      </c>
      <c r="B35" s="540" t="s">
        <v>117</v>
      </c>
      <c r="C35" s="541">
        <v>94877</v>
      </c>
      <c r="D35" s="542">
        <v>2</v>
      </c>
      <c r="E35" s="543">
        <f>D35/C35*100000</f>
        <v>2.107992453387017</v>
      </c>
      <c r="F35" s="543">
        <f>C35/D35/100</f>
        <v>474.385</v>
      </c>
      <c r="G35" s="544">
        <v>72</v>
      </c>
      <c r="H35" s="543">
        <f>G35/C35*100000</f>
        <v>75.88772832193261</v>
      </c>
      <c r="I35" s="543">
        <f>C35/G35/100</f>
        <v>13.17736111111111</v>
      </c>
      <c r="J35" s="544">
        <v>40</v>
      </c>
      <c r="K35" s="543">
        <f>J35/C35*100000</f>
        <v>42.15984906774034</v>
      </c>
      <c r="L35" s="545">
        <f>C35/J35/100</f>
        <v>23.719250000000002</v>
      </c>
      <c r="M35" s="502"/>
      <c r="N35" s="497"/>
      <c r="O35" s="497"/>
      <c r="P35" s="497"/>
      <c r="Q35" s="497"/>
    </row>
    <row r="36" spans="1:13" s="522" customFormat="1" ht="18" customHeight="1">
      <c r="A36" s="546" t="s">
        <v>80</v>
      </c>
      <c r="B36" s="547"/>
      <c r="C36" s="548">
        <f>+C37+C43+C46+C47</f>
        <v>294491</v>
      </c>
      <c r="D36" s="549">
        <f>+D37+D43+D46+D47</f>
        <v>21</v>
      </c>
      <c r="E36" s="518">
        <f>D36/C36*100000</f>
        <v>7.130947974640991</v>
      </c>
      <c r="F36" s="519">
        <f>C36/D36/100</f>
        <v>140.23380952380953</v>
      </c>
      <c r="G36" s="549">
        <f>+G37+G43+G46+G47</f>
        <v>212</v>
      </c>
      <c r="H36" s="518">
        <f>G36/C36*100000</f>
        <v>71.98861764875667</v>
      </c>
      <c r="I36" s="518">
        <f>C36/G36/100</f>
        <v>13.891084905660378</v>
      </c>
      <c r="J36" s="549">
        <f>+J37+J43+J46+J47</f>
        <v>128</v>
      </c>
      <c r="K36" s="518">
        <f>J36/C36*100000</f>
        <v>43.4648257501927</v>
      </c>
      <c r="L36" s="520">
        <f>C36/J36/100</f>
        <v>23.007109375</v>
      </c>
      <c r="M36" s="521"/>
    </row>
    <row r="37" spans="1:17" ht="18" customHeight="1">
      <c r="A37" s="523" t="s">
        <v>216</v>
      </c>
      <c r="B37" s="524"/>
      <c r="C37" s="525">
        <f>SUM(C38:C42)</f>
        <v>69922</v>
      </c>
      <c r="D37" s="526">
        <f>SUM(D38:D42)</f>
        <v>4</v>
      </c>
      <c r="E37" s="527">
        <f>D37/C37*100000</f>
        <v>5.720660164182947</v>
      </c>
      <c r="F37" s="527">
        <f>C37/D37/100</f>
        <v>174.805</v>
      </c>
      <c r="G37" s="528">
        <f>SUM(G38:G42)</f>
        <v>50</v>
      </c>
      <c r="H37" s="527">
        <f t="shared" si="8"/>
        <v>71.50825205228684</v>
      </c>
      <c r="I37" s="527">
        <f t="shared" si="9"/>
        <v>13.9844</v>
      </c>
      <c r="J37" s="528">
        <f>SUM(J38:J42)</f>
        <v>24</v>
      </c>
      <c r="K37" s="527">
        <f t="shared" si="10"/>
        <v>34.32396098509768</v>
      </c>
      <c r="L37" s="529">
        <f t="shared" si="11"/>
        <v>29.134166666666665</v>
      </c>
      <c r="M37" s="502"/>
      <c r="N37" s="497"/>
      <c r="O37" s="497"/>
      <c r="P37" s="497"/>
      <c r="Q37" s="497"/>
    </row>
    <row r="38" spans="1:17" ht="18" customHeight="1">
      <c r="A38" s="530"/>
      <c r="B38" s="510" t="s">
        <v>118</v>
      </c>
      <c r="C38" s="531">
        <v>37030</v>
      </c>
      <c r="D38" s="509">
        <v>1</v>
      </c>
      <c r="E38" s="532">
        <f>D38/C38*100000</f>
        <v>2.7005130974885225</v>
      </c>
      <c r="F38" s="532">
        <f>C38/D38/100</f>
        <v>370.3</v>
      </c>
      <c r="G38" s="533">
        <v>35</v>
      </c>
      <c r="H38" s="532">
        <f t="shared" si="8"/>
        <v>94.5179584120983</v>
      </c>
      <c r="I38" s="532">
        <f t="shared" si="9"/>
        <v>10.58</v>
      </c>
      <c r="J38" s="533">
        <v>15</v>
      </c>
      <c r="K38" s="532">
        <f t="shared" si="10"/>
        <v>40.50769646232784</v>
      </c>
      <c r="L38" s="534">
        <f t="shared" si="11"/>
        <v>24.686666666666664</v>
      </c>
      <c r="M38" s="502"/>
      <c r="N38" s="497"/>
      <c r="O38" s="497"/>
      <c r="P38" s="497"/>
      <c r="Q38" s="497"/>
    </row>
    <row r="39" spans="1:17" ht="18" customHeight="1">
      <c r="A39" s="530"/>
      <c r="B39" s="510" t="s">
        <v>119</v>
      </c>
      <c r="C39" s="531">
        <v>11568</v>
      </c>
      <c r="D39" s="509">
        <v>2</v>
      </c>
      <c r="E39" s="532">
        <f>D39/C39*100000</f>
        <v>17.28907330567082</v>
      </c>
      <c r="F39" s="532">
        <f>C39/D39/100</f>
        <v>57.84</v>
      </c>
      <c r="G39" s="533">
        <v>5</v>
      </c>
      <c r="H39" s="532">
        <f t="shared" si="8"/>
        <v>43.222683264177036</v>
      </c>
      <c r="I39" s="532">
        <f t="shared" si="9"/>
        <v>23.136</v>
      </c>
      <c r="J39" s="533">
        <v>4</v>
      </c>
      <c r="K39" s="532">
        <f t="shared" si="10"/>
        <v>34.57814661134164</v>
      </c>
      <c r="L39" s="534">
        <f t="shared" si="11"/>
        <v>28.92</v>
      </c>
      <c r="M39" s="502"/>
      <c r="N39" s="497"/>
      <c r="O39" s="497"/>
      <c r="P39" s="497"/>
      <c r="Q39" s="497"/>
    </row>
    <row r="40" spans="1:17" ht="18" customHeight="1">
      <c r="A40" s="530"/>
      <c r="B40" s="510" t="s">
        <v>120</v>
      </c>
      <c r="C40" s="531">
        <v>7287</v>
      </c>
      <c r="D40" s="562" t="s">
        <v>274</v>
      </c>
      <c r="E40" s="563" t="s">
        <v>274</v>
      </c>
      <c r="F40" s="563" t="s">
        <v>274</v>
      </c>
      <c r="G40" s="533">
        <v>3</v>
      </c>
      <c r="H40" s="532">
        <f t="shared" si="8"/>
        <v>41.16920543433512</v>
      </c>
      <c r="I40" s="532">
        <f t="shared" si="9"/>
        <v>24.29</v>
      </c>
      <c r="J40" s="533">
        <v>2</v>
      </c>
      <c r="K40" s="532">
        <f t="shared" si="10"/>
        <v>27.44613695622341</v>
      </c>
      <c r="L40" s="534">
        <f t="shared" si="11"/>
        <v>36.435</v>
      </c>
      <c r="M40" s="502"/>
      <c r="N40" s="497"/>
      <c r="O40" s="497"/>
      <c r="P40" s="497"/>
      <c r="Q40" s="497"/>
    </row>
    <row r="41" spans="1:17" ht="18" customHeight="1">
      <c r="A41" s="530"/>
      <c r="B41" s="510" t="s">
        <v>121</v>
      </c>
      <c r="C41" s="531">
        <v>6251</v>
      </c>
      <c r="D41" s="562" t="s">
        <v>274</v>
      </c>
      <c r="E41" s="563" t="s">
        <v>274</v>
      </c>
      <c r="F41" s="563" t="s">
        <v>274</v>
      </c>
      <c r="G41" s="533">
        <v>3</v>
      </c>
      <c r="H41" s="532">
        <f t="shared" si="8"/>
        <v>47.99232122860342</v>
      </c>
      <c r="I41" s="532">
        <f t="shared" si="9"/>
        <v>20.836666666666666</v>
      </c>
      <c r="J41" s="533">
        <v>1</v>
      </c>
      <c r="K41" s="532">
        <f t="shared" si="10"/>
        <v>15.997440409534473</v>
      </c>
      <c r="L41" s="534">
        <f t="shared" si="11"/>
        <v>62.51</v>
      </c>
      <c r="M41" s="502"/>
      <c r="N41" s="497"/>
      <c r="O41" s="497"/>
      <c r="P41" s="497"/>
      <c r="Q41" s="497"/>
    </row>
    <row r="42" spans="1:17" ht="18" customHeight="1">
      <c r="A42" s="530"/>
      <c r="B42" s="510" t="s">
        <v>122</v>
      </c>
      <c r="C42" s="531">
        <v>7786</v>
      </c>
      <c r="D42" s="509">
        <v>1</v>
      </c>
      <c r="E42" s="532">
        <f aca="true" t="shared" si="12" ref="E42:E50">D42/C42*100000</f>
        <v>12.843565373747753</v>
      </c>
      <c r="F42" s="532">
        <f aca="true" t="shared" si="13" ref="F42:F50">C42/D42/100</f>
        <v>77.86</v>
      </c>
      <c r="G42" s="533">
        <v>4</v>
      </c>
      <c r="H42" s="532">
        <f t="shared" si="8"/>
        <v>51.37426149499101</v>
      </c>
      <c r="I42" s="532">
        <f t="shared" si="9"/>
        <v>19.465</v>
      </c>
      <c r="J42" s="533">
        <v>2</v>
      </c>
      <c r="K42" s="532">
        <f t="shared" si="10"/>
        <v>25.687130747495505</v>
      </c>
      <c r="L42" s="534">
        <f t="shared" si="11"/>
        <v>38.93</v>
      </c>
      <c r="M42" s="502"/>
      <c r="N42" s="497"/>
      <c r="O42" s="497"/>
      <c r="P42" s="497"/>
      <c r="Q42" s="497"/>
    </row>
    <row r="43" spans="1:17" ht="18" customHeight="1">
      <c r="A43" s="523" t="s">
        <v>217</v>
      </c>
      <c r="B43" s="524"/>
      <c r="C43" s="525">
        <f>C44+C45</f>
        <v>84393</v>
      </c>
      <c r="D43" s="526">
        <f>SUM(D44:D45)</f>
        <v>7</v>
      </c>
      <c r="E43" s="527">
        <f t="shared" si="12"/>
        <v>8.294526797246217</v>
      </c>
      <c r="F43" s="527">
        <f t="shared" si="13"/>
        <v>120.56142857142856</v>
      </c>
      <c r="G43" s="528">
        <f>SUM(G44:G45)</f>
        <v>72</v>
      </c>
      <c r="H43" s="527">
        <f t="shared" si="8"/>
        <v>85.31513277167537</v>
      </c>
      <c r="I43" s="527">
        <f t="shared" si="9"/>
        <v>11.72125</v>
      </c>
      <c r="J43" s="528">
        <f>SUM(J44:J45)</f>
        <v>45</v>
      </c>
      <c r="K43" s="527">
        <f t="shared" si="10"/>
        <v>53.321957982297114</v>
      </c>
      <c r="L43" s="529">
        <f t="shared" si="11"/>
        <v>18.754</v>
      </c>
      <c r="M43" s="502"/>
      <c r="N43" s="497"/>
      <c r="O43" s="497"/>
      <c r="P43" s="497"/>
      <c r="Q43" s="497"/>
    </row>
    <row r="44" spans="1:17" ht="18" customHeight="1">
      <c r="A44" s="530"/>
      <c r="B44" s="510" t="s">
        <v>123</v>
      </c>
      <c r="C44" s="531">
        <v>74991</v>
      </c>
      <c r="D44" s="509">
        <v>6</v>
      </c>
      <c r="E44" s="532">
        <f t="shared" si="12"/>
        <v>8.000960115213825</v>
      </c>
      <c r="F44" s="532">
        <f t="shared" si="13"/>
        <v>124.985</v>
      </c>
      <c r="G44" s="533">
        <v>69</v>
      </c>
      <c r="H44" s="532">
        <f t="shared" si="8"/>
        <v>92.011041324959</v>
      </c>
      <c r="I44" s="532">
        <f t="shared" si="9"/>
        <v>10.868260869565217</v>
      </c>
      <c r="J44" s="533">
        <v>42</v>
      </c>
      <c r="K44" s="532">
        <f t="shared" si="10"/>
        <v>56.00672080649679</v>
      </c>
      <c r="L44" s="534">
        <f t="shared" si="11"/>
        <v>17.855</v>
      </c>
      <c r="M44" s="502"/>
      <c r="N44" s="497"/>
      <c r="O44" s="497"/>
      <c r="P44" s="497"/>
      <c r="Q44" s="497"/>
    </row>
    <row r="45" spans="1:17" ht="18" customHeight="1">
      <c r="A45" s="530"/>
      <c r="B45" s="510" t="s">
        <v>124</v>
      </c>
      <c r="C45" s="531">
        <v>9402</v>
      </c>
      <c r="D45" s="509">
        <v>1</v>
      </c>
      <c r="E45" s="532">
        <f t="shared" si="12"/>
        <v>10.636034886194427</v>
      </c>
      <c r="F45" s="532">
        <f t="shared" si="13"/>
        <v>94.02</v>
      </c>
      <c r="G45" s="533">
        <v>3</v>
      </c>
      <c r="H45" s="532">
        <f t="shared" si="8"/>
        <v>31.908104658583284</v>
      </c>
      <c r="I45" s="532">
        <f t="shared" si="9"/>
        <v>31.34</v>
      </c>
      <c r="J45" s="533">
        <v>3</v>
      </c>
      <c r="K45" s="532">
        <f t="shared" si="10"/>
        <v>31.908104658583284</v>
      </c>
      <c r="L45" s="534">
        <f t="shared" si="11"/>
        <v>31.34</v>
      </c>
      <c r="M45" s="502"/>
      <c r="N45" s="497"/>
      <c r="O45" s="497"/>
      <c r="P45" s="497"/>
      <c r="Q45" s="497"/>
    </row>
    <row r="46" spans="1:17" ht="18" customHeight="1">
      <c r="A46" s="523" t="s">
        <v>218</v>
      </c>
      <c r="B46" s="524" t="s">
        <v>125</v>
      </c>
      <c r="C46" s="525">
        <v>50086</v>
      </c>
      <c r="D46" s="526">
        <v>3</v>
      </c>
      <c r="E46" s="527">
        <f t="shared" si="12"/>
        <v>5.989697719921735</v>
      </c>
      <c r="F46" s="527">
        <f t="shared" si="13"/>
        <v>166.95333333333332</v>
      </c>
      <c r="G46" s="528">
        <v>31</v>
      </c>
      <c r="H46" s="527">
        <f t="shared" si="8"/>
        <v>61.89354310585793</v>
      </c>
      <c r="I46" s="527">
        <f t="shared" si="9"/>
        <v>16.156774193548387</v>
      </c>
      <c r="J46" s="528">
        <v>19</v>
      </c>
      <c r="K46" s="527">
        <f t="shared" si="10"/>
        <v>37.934752226170986</v>
      </c>
      <c r="L46" s="529">
        <f t="shared" si="11"/>
        <v>26.361052631578946</v>
      </c>
      <c r="M46" s="502"/>
      <c r="N46" s="497"/>
      <c r="O46" s="497"/>
      <c r="P46" s="497"/>
      <c r="Q46" s="497"/>
    </row>
    <row r="47" spans="1:17" ht="18" customHeight="1">
      <c r="A47" s="523" t="s">
        <v>219</v>
      </c>
      <c r="B47" s="524"/>
      <c r="C47" s="525">
        <f>SUM(C48:C51)</f>
        <v>90090</v>
      </c>
      <c r="D47" s="526">
        <f>SUM(D48:D51)</f>
        <v>7</v>
      </c>
      <c r="E47" s="527">
        <f t="shared" si="12"/>
        <v>7.77000777000777</v>
      </c>
      <c r="F47" s="527">
        <f t="shared" si="13"/>
        <v>128.7</v>
      </c>
      <c r="G47" s="528">
        <f>SUM(G48:G51)</f>
        <v>59</v>
      </c>
      <c r="H47" s="527">
        <f t="shared" si="8"/>
        <v>65.49006549006549</v>
      </c>
      <c r="I47" s="527">
        <f t="shared" si="9"/>
        <v>15.26949152542373</v>
      </c>
      <c r="J47" s="528">
        <f>SUM(J48:J51)</f>
        <v>40</v>
      </c>
      <c r="K47" s="527">
        <f t="shared" si="10"/>
        <v>44.4000444000444</v>
      </c>
      <c r="L47" s="529">
        <f t="shared" si="11"/>
        <v>22.5225</v>
      </c>
      <c r="M47" s="502"/>
      <c r="N47" s="497"/>
      <c r="O47" s="497"/>
      <c r="P47" s="497"/>
      <c r="Q47" s="497"/>
    </row>
    <row r="48" spans="1:17" ht="18" customHeight="1">
      <c r="A48" s="530"/>
      <c r="B48" s="510" t="s">
        <v>126</v>
      </c>
      <c r="C48" s="531">
        <v>49705</v>
      </c>
      <c r="D48" s="509">
        <v>4</v>
      </c>
      <c r="E48" s="532">
        <f t="shared" si="12"/>
        <v>8.047480132783422</v>
      </c>
      <c r="F48" s="532">
        <f t="shared" si="13"/>
        <v>124.2625</v>
      </c>
      <c r="G48" s="533">
        <v>34</v>
      </c>
      <c r="H48" s="532">
        <f t="shared" si="8"/>
        <v>68.40358112865908</v>
      </c>
      <c r="I48" s="532">
        <f t="shared" si="9"/>
        <v>14.619117647058824</v>
      </c>
      <c r="J48" s="533">
        <v>20</v>
      </c>
      <c r="K48" s="532">
        <f t="shared" si="10"/>
        <v>40.23740066391711</v>
      </c>
      <c r="L48" s="534">
        <f t="shared" si="11"/>
        <v>24.8525</v>
      </c>
      <c r="M48" s="502"/>
      <c r="N48" s="497"/>
      <c r="O48" s="497"/>
      <c r="P48" s="497"/>
      <c r="Q48" s="497"/>
    </row>
    <row r="49" spans="1:17" ht="18" customHeight="1">
      <c r="A49" s="530"/>
      <c r="B49" s="510" t="s">
        <v>127</v>
      </c>
      <c r="C49" s="531">
        <v>21305</v>
      </c>
      <c r="D49" s="509">
        <v>2</v>
      </c>
      <c r="E49" s="532">
        <f t="shared" si="12"/>
        <v>9.387467730579676</v>
      </c>
      <c r="F49" s="532">
        <f t="shared" si="13"/>
        <v>106.525</v>
      </c>
      <c r="G49" s="533">
        <v>14</v>
      </c>
      <c r="H49" s="532">
        <f t="shared" si="8"/>
        <v>65.71227411405773</v>
      </c>
      <c r="I49" s="532">
        <f t="shared" si="9"/>
        <v>15.217857142857142</v>
      </c>
      <c r="J49" s="533">
        <v>10</v>
      </c>
      <c r="K49" s="532">
        <f t="shared" si="10"/>
        <v>46.93733865289838</v>
      </c>
      <c r="L49" s="534">
        <f t="shared" si="11"/>
        <v>21.305</v>
      </c>
      <c r="M49" s="502"/>
      <c r="N49" s="497"/>
      <c r="O49" s="497"/>
      <c r="P49" s="497"/>
      <c r="Q49" s="497"/>
    </row>
    <row r="50" spans="1:17" ht="18" customHeight="1">
      <c r="A50" s="530"/>
      <c r="B50" s="510" t="s">
        <v>128</v>
      </c>
      <c r="C50" s="531">
        <v>11918</v>
      </c>
      <c r="D50" s="509">
        <v>1</v>
      </c>
      <c r="E50" s="532">
        <f t="shared" si="12"/>
        <v>8.39066957543212</v>
      </c>
      <c r="F50" s="532">
        <f t="shared" si="13"/>
        <v>119.18</v>
      </c>
      <c r="G50" s="533">
        <v>8</v>
      </c>
      <c r="H50" s="532">
        <f t="shared" si="8"/>
        <v>67.12535660345696</v>
      </c>
      <c r="I50" s="532">
        <f t="shared" si="9"/>
        <v>14.8975</v>
      </c>
      <c r="J50" s="533">
        <v>6</v>
      </c>
      <c r="K50" s="532">
        <f t="shared" si="10"/>
        <v>50.34401745259272</v>
      </c>
      <c r="L50" s="534">
        <f t="shared" si="11"/>
        <v>19.863333333333333</v>
      </c>
      <c r="M50" s="502"/>
      <c r="N50" s="497"/>
      <c r="O50" s="497"/>
      <c r="P50" s="497"/>
      <c r="Q50" s="497"/>
    </row>
    <row r="51" spans="1:17" ht="18" customHeight="1">
      <c r="A51" s="530"/>
      <c r="B51" s="510" t="s">
        <v>129</v>
      </c>
      <c r="C51" s="531">
        <v>7162</v>
      </c>
      <c r="D51" s="562" t="s">
        <v>274</v>
      </c>
      <c r="E51" s="563" t="s">
        <v>274</v>
      </c>
      <c r="F51" s="563" t="s">
        <v>274</v>
      </c>
      <c r="G51" s="533">
        <v>3</v>
      </c>
      <c r="H51" s="532">
        <f t="shared" si="8"/>
        <v>41.887740854509914</v>
      </c>
      <c r="I51" s="532">
        <f t="shared" si="9"/>
        <v>23.873333333333335</v>
      </c>
      <c r="J51" s="533">
        <v>4</v>
      </c>
      <c r="K51" s="532">
        <f t="shared" si="10"/>
        <v>55.85032113934655</v>
      </c>
      <c r="L51" s="534">
        <f t="shared" si="11"/>
        <v>17.905</v>
      </c>
      <c r="M51" s="502"/>
      <c r="N51" s="497"/>
      <c r="O51" s="497"/>
      <c r="P51" s="497"/>
      <c r="Q51" s="497"/>
    </row>
    <row r="52" spans="1:13" s="522" customFormat="1" ht="18" customHeight="1">
      <c r="A52" s="535" t="s">
        <v>220</v>
      </c>
      <c r="B52" s="536"/>
      <c r="C52" s="537">
        <f>+C53+C54</f>
        <v>578186</v>
      </c>
      <c r="D52" s="564">
        <f>+D53+D54</f>
        <v>41</v>
      </c>
      <c r="E52" s="565">
        <f>D52/C52*100000</f>
        <v>7.0911436804073436</v>
      </c>
      <c r="F52" s="566">
        <f>C52/D52/100</f>
        <v>141.0209756097561</v>
      </c>
      <c r="G52" s="564">
        <f>+G53+G54</f>
        <v>426</v>
      </c>
      <c r="H52" s="565">
        <f t="shared" si="8"/>
        <v>73.6787123866714</v>
      </c>
      <c r="I52" s="567">
        <f t="shared" si="9"/>
        <v>13.572441314553991</v>
      </c>
      <c r="J52" s="564">
        <f>+J53+J54</f>
        <v>288</v>
      </c>
      <c r="K52" s="518">
        <f t="shared" si="10"/>
        <v>49.81096048676378</v>
      </c>
      <c r="L52" s="520">
        <f t="shared" si="11"/>
        <v>20.075902777777777</v>
      </c>
      <c r="M52" s="521"/>
    </row>
    <row r="53" spans="1:17" ht="18" customHeight="1">
      <c r="A53" s="523" t="s">
        <v>221</v>
      </c>
      <c r="B53" s="524" t="s">
        <v>130</v>
      </c>
      <c r="C53" s="525">
        <v>481011</v>
      </c>
      <c r="D53" s="526">
        <v>37</v>
      </c>
      <c r="E53" s="527">
        <f>D53/C53*100000</f>
        <v>7.692131780770087</v>
      </c>
      <c r="F53" s="527">
        <f>C53/D53/100</f>
        <v>130.00297297297297</v>
      </c>
      <c r="G53" s="528">
        <v>369</v>
      </c>
      <c r="H53" s="527">
        <f>G53/C53*100000</f>
        <v>76.71342235416654</v>
      </c>
      <c r="I53" s="527">
        <f>C53/G53/100</f>
        <v>13.035528455284553</v>
      </c>
      <c r="J53" s="528">
        <v>257</v>
      </c>
      <c r="K53" s="527">
        <f>J53/C53*100000</f>
        <v>53.42913155832195</v>
      </c>
      <c r="L53" s="529">
        <f>C53/J53/100</f>
        <v>18.716381322957197</v>
      </c>
      <c r="M53" s="502"/>
      <c r="N53" s="497"/>
      <c r="O53" s="497"/>
      <c r="P53" s="497"/>
      <c r="Q53" s="497"/>
    </row>
    <row r="54" spans="1:17" ht="18" customHeight="1">
      <c r="A54" s="552" t="s">
        <v>222</v>
      </c>
      <c r="B54" s="524"/>
      <c r="C54" s="525">
        <f>SUM(C55:C61)</f>
        <v>97175</v>
      </c>
      <c r="D54" s="553">
        <f>+SUM(D55:D61)</f>
        <v>4</v>
      </c>
      <c r="E54" s="554">
        <f>D54/C54*100000</f>
        <v>4.116285052739903</v>
      </c>
      <c r="F54" s="554">
        <f>C54/D54/100</f>
        <v>242.9375</v>
      </c>
      <c r="G54" s="555">
        <f>SUM(G55:G61)</f>
        <v>57</v>
      </c>
      <c r="H54" s="554">
        <f aca="true" t="shared" si="14" ref="H54:H62">G54/C54*100000</f>
        <v>58.6570620015436</v>
      </c>
      <c r="I54" s="554">
        <f aca="true" t="shared" si="15" ref="I54:I62">C54/G54/100</f>
        <v>17.04824561403509</v>
      </c>
      <c r="J54" s="555">
        <f>SUM(J55:J61)</f>
        <v>31</v>
      </c>
      <c r="K54" s="554">
        <f aca="true" t="shared" si="16" ref="K54:K62">J54/C54*100000</f>
        <v>31.901209158734243</v>
      </c>
      <c r="L54" s="529">
        <f aca="true" t="shared" si="17" ref="L54:L62">C54/J54/100</f>
        <v>31.346774193548384</v>
      </c>
      <c r="M54" s="502"/>
      <c r="N54" s="497"/>
      <c r="O54" s="497"/>
      <c r="P54" s="497"/>
      <c r="Q54" s="497"/>
    </row>
    <row r="55" spans="1:17" ht="18" customHeight="1">
      <c r="A55" s="556"/>
      <c r="B55" s="510" t="s">
        <v>131</v>
      </c>
      <c r="C55" s="531">
        <v>8687</v>
      </c>
      <c r="D55" s="560" t="s">
        <v>274</v>
      </c>
      <c r="E55" s="561" t="s">
        <v>274</v>
      </c>
      <c r="F55" s="561" t="s">
        <v>274</v>
      </c>
      <c r="G55" s="559">
        <v>4</v>
      </c>
      <c r="H55" s="558">
        <f t="shared" si="14"/>
        <v>46.045815586508574</v>
      </c>
      <c r="I55" s="558">
        <f t="shared" si="15"/>
        <v>21.7175</v>
      </c>
      <c r="J55" s="559">
        <v>3</v>
      </c>
      <c r="K55" s="558">
        <f t="shared" si="16"/>
        <v>34.534361689881436</v>
      </c>
      <c r="L55" s="534">
        <f t="shared" si="17"/>
        <v>28.956666666666663</v>
      </c>
      <c r="M55" s="502"/>
      <c r="N55" s="497"/>
      <c r="O55" s="497"/>
      <c r="P55" s="497"/>
      <c r="Q55" s="497"/>
    </row>
    <row r="56" spans="1:17" ht="18" customHeight="1">
      <c r="A56" s="556"/>
      <c r="B56" s="510" t="s">
        <v>132</v>
      </c>
      <c r="C56" s="531">
        <v>21430</v>
      </c>
      <c r="D56" s="557">
        <v>1</v>
      </c>
      <c r="E56" s="558">
        <f>D56/C56*100000</f>
        <v>4.666355576294913</v>
      </c>
      <c r="F56" s="558">
        <f>C56/D56/100</f>
        <v>214.3</v>
      </c>
      <c r="G56" s="559">
        <v>10</v>
      </c>
      <c r="H56" s="558">
        <f t="shared" si="14"/>
        <v>46.66355576294914</v>
      </c>
      <c r="I56" s="558">
        <f t="shared" si="15"/>
        <v>21.43</v>
      </c>
      <c r="J56" s="559">
        <v>4</v>
      </c>
      <c r="K56" s="558">
        <f t="shared" si="16"/>
        <v>18.665422305179654</v>
      </c>
      <c r="L56" s="534">
        <f t="shared" si="17"/>
        <v>53.575</v>
      </c>
      <c r="M56" s="502"/>
      <c r="N56" s="497"/>
      <c r="O56" s="497"/>
      <c r="P56" s="497"/>
      <c r="Q56" s="497"/>
    </row>
    <row r="57" spans="1:17" ht="18" customHeight="1">
      <c r="A57" s="556"/>
      <c r="B57" s="510" t="s">
        <v>133</v>
      </c>
      <c r="C57" s="531">
        <v>8152</v>
      </c>
      <c r="D57" s="557">
        <v>1</v>
      </c>
      <c r="E57" s="558">
        <f>D57/C57*100000</f>
        <v>12.26692836113837</v>
      </c>
      <c r="F57" s="558">
        <f>C57/D57/100</f>
        <v>81.52</v>
      </c>
      <c r="G57" s="559">
        <v>5</v>
      </c>
      <c r="H57" s="558">
        <f t="shared" si="14"/>
        <v>61.33464180569186</v>
      </c>
      <c r="I57" s="558">
        <f t="shared" si="15"/>
        <v>16.304000000000002</v>
      </c>
      <c r="J57" s="559">
        <v>2</v>
      </c>
      <c r="K57" s="558">
        <f t="shared" si="16"/>
        <v>24.53385672227674</v>
      </c>
      <c r="L57" s="534">
        <f t="shared" si="17"/>
        <v>40.76</v>
      </c>
      <c r="M57" s="502"/>
      <c r="N57" s="497"/>
      <c r="O57" s="497"/>
      <c r="P57" s="497"/>
      <c r="Q57" s="497"/>
    </row>
    <row r="58" spans="1:17" ht="18" customHeight="1">
      <c r="A58" s="556"/>
      <c r="B58" s="510" t="s">
        <v>134</v>
      </c>
      <c r="C58" s="531">
        <v>14369</v>
      </c>
      <c r="D58" s="560" t="s">
        <v>274</v>
      </c>
      <c r="E58" s="561" t="s">
        <v>274</v>
      </c>
      <c r="F58" s="561" t="s">
        <v>274</v>
      </c>
      <c r="G58" s="559">
        <v>6</v>
      </c>
      <c r="H58" s="558">
        <f t="shared" si="14"/>
        <v>41.75655925951701</v>
      </c>
      <c r="I58" s="558">
        <f t="shared" si="15"/>
        <v>23.948333333333334</v>
      </c>
      <c r="J58" s="559">
        <v>5</v>
      </c>
      <c r="K58" s="558">
        <f t="shared" si="16"/>
        <v>34.79713271626418</v>
      </c>
      <c r="L58" s="534">
        <f t="shared" si="17"/>
        <v>28.738000000000003</v>
      </c>
      <c r="M58" s="502"/>
      <c r="N58" s="497"/>
      <c r="O58" s="497"/>
      <c r="P58" s="497"/>
      <c r="Q58" s="497"/>
    </row>
    <row r="59" spans="1:17" ht="18" customHeight="1">
      <c r="A59" s="556"/>
      <c r="B59" s="510" t="s">
        <v>135</v>
      </c>
      <c r="C59" s="531">
        <v>19845</v>
      </c>
      <c r="D59" s="557">
        <v>2</v>
      </c>
      <c r="E59" s="558">
        <f>D59/C59*100000</f>
        <v>10.078105316200554</v>
      </c>
      <c r="F59" s="558">
        <f>C59/D59/100</f>
        <v>99.225</v>
      </c>
      <c r="G59" s="559">
        <v>17</v>
      </c>
      <c r="H59" s="558">
        <f t="shared" si="14"/>
        <v>85.66389518770471</v>
      </c>
      <c r="I59" s="558">
        <f t="shared" si="15"/>
        <v>11.673529411764704</v>
      </c>
      <c r="J59" s="559">
        <v>9</v>
      </c>
      <c r="K59" s="558">
        <f t="shared" si="16"/>
        <v>45.3514739229025</v>
      </c>
      <c r="L59" s="534">
        <f t="shared" si="17"/>
        <v>22.05</v>
      </c>
      <c r="M59" s="502"/>
      <c r="N59" s="497"/>
      <c r="O59" s="497"/>
      <c r="P59" s="497"/>
      <c r="Q59" s="497"/>
    </row>
    <row r="60" spans="1:17" ht="18" customHeight="1">
      <c r="A60" s="556"/>
      <c r="B60" s="510" t="s">
        <v>136</v>
      </c>
      <c r="C60" s="531">
        <v>19514</v>
      </c>
      <c r="D60" s="560" t="s">
        <v>274</v>
      </c>
      <c r="E60" s="561" t="s">
        <v>274</v>
      </c>
      <c r="F60" s="561" t="s">
        <v>274</v>
      </c>
      <c r="G60" s="559">
        <v>11</v>
      </c>
      <c r="H60" s="558">
        <f t="shared" si="14"/>
        <v>56.36978579481398</v>
      </c>
      <c r="I60" s="558">
        <f t="shared" si="15"/>
        <v>17.74</v>
      </c>
      <c r="J60" s="559">
        <v>7</v>
      </c>
      <c r="K60" s="558">
        <f t="shared" si="16"/>
        <v>35.87168186942708</v>
      </c>
      <c r="L60" s="534">
        <f t="shared" si="17"/>
        <v>27.877142857142857</v>
      </c>
      <c r="M60" s="502"/>
      <c r="N60" s="497"/>
      <c r="O60" s="497"/>
      <c r="P60" s="497"/>
      <c r="Q60" s="497"/>
    </row>
    <row r="61" spans="1:17" ht="18" customHeight="1">
      <c r="A61" s="568"/>
      <c r="B61" s="569" t="s">
        <v>137</v>
      </c>
      <c r="C61" s="570">
        <v>5178</v>
      </c>
      <c r="D61" s="571" t="s">
        <v>274</v>
      </c>
      <c r="E61" s="572" t="s">
        <v>274</v>
      </c>
      <c r="F61" s="572" t="s">
        <v>274</v>
      </c>
      <c r="G61" s="573">
        <v>4</v>
      </c>
      <c r="H61" s="574">
        <f t="shared" si="14"/>
        <v>77.2499034376207</v>
      </c>
      <c r="I61" s="574">
        <f t="shared" si="15"/>
        <v>12.945</v>
      </c>
      <c r="J61" s="573">
        <v>1</v>
      </c>
      <c r="K61" s="574">
        <f t="shared" si="16"/>
        <v>19.312475859405176</v>
      </c>
      <c r="L61" s="575">
        <f t="shared" si="17"/>
        <v>51.78</v>
      </c>
      <c r="M61" s="502"/>
      <c r="N61" s="497"/>
      <c r="O61" s="497"/>
      <c r="P61" s="497"/>
      <c r="Q61" s="497"/>
    </row>
    <row r="62" spans="1:13" s="522" customFormat="1" ht="18" customHeight="1">
      <c r="A62" s="576" t="s">
        <v>223</v>
      </c>
      <c r="B62" s="547"/>
      <c r="C62" s="548">
        <f>+C63+C76+C80+C85</f>
        <v>288293</v>
      </c>
      <c r="D62" s="577">
        <f>+D63+D76+D80+D85</f>
        <v>23</v>
      </c>
      <c r="E62" s="565">
        <f>D62/C62*100000</f>
        <v>7.977994609650598</v>
      </c>
      <c r="F62" s="566">
        <f>C62/D62/100</f>
        <v>125.34478260869565</v>
      </c>
      <c r="G62" s="578">
        <f>+G63+G76+G80+G85</f>
        <v>183</v>
      </c>
      <c r="H62" s="565">
        <f t="shared" si="14"/>
        <v>63.47708754635041</v>
      </c>
      <c r="I62" s="567">
        <f t="shared" si="15"/>
        <v>15.753715846994535</v>
      </c>
      <c r="J62" s="548">
        <f>+J63+J76+J80+J85</f>
        <v>114</v>
      </c>
      <c r="K62" s="518">
        <f t="shared" si="16"/>
        <v>39.543103717398616</v>
      </c>
      <c r="L62" s="520">
        <f t="shared" si="17"/>
        <v>25.288859649122806</v>
      </c>
      <c r="M62" s="521"/>
    </row>
    <row r="63" spans="1:17" ht="18" customHeight="1">
      <c r="A63" s="552" t="s">
        <v>224</v>
      </c>
      <c r="B63" s="524"/>
      <c r="C63" s="525">
        <f>SUM(C64:C68)</f>
        <v>114794</v>
      </c>
      <c r="D63" s="526">
        <f>SUM(D64:D68)</f>
        <v>10</v>
      </c>
      <c r="E63" s="527">
        <f aca="true" t="shared" si="18" ref="E63:E68">D63/C63*100000</f>
        <v>8.711256685889506</v>
      </c>
      <c r="F63" s="527">
        <f aca="true" t="shared" si="19" ref="F63:F68">C63/D63/100</f>
        <v>114.794</v>
      </c>
      <c r="G63" s="528">
        <f>SUM(G64:G68)</f>
        <v>61</v>
      </c>
      <c r="H63" s="527">
        <f t="shared" si="8"/>
        <v>53.13866578392599</v>
      </c>
      <c r="I63" s="527">
        <f t="shared" si="9"/>
        <v>18.818688524590165</v>
      </c>
      <c r="J63" s="528">
        <f>SUM(J64:J68)</f>
        <v>45</v>
      </c>
      <c r="K63" s="527">
        <f t="shared" si="10"/>
        <v>39.20065508650278</v>
      </c>
      <c r="L63" s="529">
        <f t="shared" si="11"/>
        <v>25.509777777777778</v>
      </c>
      <c r="M63" s="502"/>
      <c r="N63" s="497"/>
      <c r="O63" s="497"/>
      <c r="P63" s="497"/>
      <c r="Q63" s="497"/>
    </row>
    <row r="64" spans="1:17" ht="18" customHeight="1">
      <c r="A64" s="556"/>
      <c r="B64" s="510" t="s">
        <v>138</v>
      </c>
      <c r="C64" s="531">
        <v>40319</v>
      </c>
      <c r="D64" s="509">
        <v>5</v>
      </c>
      <c r="E64" s="532">
        <f t="shared" si="18"/>
        <v>12.401101217788138</v>
      </c>
      <c r="F64" s="532">
        <f t="shared" si="19"/>
        <v>80.638</v>
      </c>
      <c r="G64" s="533">
        <v>25</v>
      </c>
      <c r="H64" s="532">
        <f t="shared" si="8"/>
        <v>62.0055060889407</v>
      </c>
      <c r="I64" s="532">
        <f t="shared" si="9"/>
        <v>16.1276</v>
      </c>
      <c r="J64" s="533">
        <v>18</v>
      </c>
      <c r="K64" s="532">
        <f t="shared" si="10"/>
        <v>44.643964384037304</v>
      </c>
      <c r="L64" s="534">
        <f t="shared" si="11"/>
        <v>22.399444444444445</v>
      </c>
      <c r="M64" s="502"/>
      <c r="N64" s="497"/>
      <c r="O64" s="497"/>
      <c r="P64" s="497"/>
      <c r="Q64" s="497"/>
    </row>
    <row r="65" spans="1:17" ht="18" customHeight="1">
      <c r="A65" s="556"/>
      <c r="B65" s="510" t="s">
        <v>139</v>
      </c>
      <c r="C65" s="531">
        <v>17022</v>
      </c>
      <c r="D65" s="509">
        <v>2</v>
      </c>
      <c r="E65" s="532">
        <f t="shared" si="18"/>
        <v>11.749500646222534</v>
      </c>
      <c r="F65" s="532">
        <f t="shared" si="19"/>
        <v>85.11</v>
      </c>
      <c r="G65" s="533">
        <v>5</v>
      </c>
      <c r="H65" s="532">
        <f t="shared" si="8"/>
        <v>29.37375161555634</v>
      </c>
      <c r="I65" s="532">
        <f t="shared" si="9"/>
        <v>34.044000000000004</v>
      </c>
      <c r="J65" s="533">
        <v>3</v>
      </c>
      <c r="K65" s="532">
        <f t="shared" si="10"/>
        <v>17.624250969333804</v>
      </c>
      <c r="L65" s="534">
        <f t="shared" si="11"/>
        <v>56.74</v>
      </c>
      <c r="M65" s="502"/>
      <c r="N65" s="497"/>
      <c r="O65" s="497"/>
      <c r="P65" s="497"/>
      <c r="Q65" s="497"/>
    </row>
    <row r="66" spans="1:17" ht="18" customHeight="1">
      <c r="A66" s="556"/>
      <c r="B66" s="510" t="s">
        <v>140</v>
      </c>
      <c r="C66" s="531">
        <v>12911</v>
      </c>
      <c r="D66" s="509">
        <v>1</v>
      </c>
      <c r="E66" s="532">
        <f t="shared" si="18"/>
        <v>7.745333436604446</v>
      </c>
      <c r="F66" s="532">
        <f t="shared" si="19"/>
        <v>129.11</v>
      </c>
      <c r="G66" s="533">
        <v>7</v>
      </c>
      <c r="H66" s="532">
        <f t="shared" si="8"/>
        <v>54.21733405623112</v>
      </c>
      <c r="I66" s="532">
        <f t="shared" si="9"/>
        <v>18.444285714285712</v>
      </c>
      <c r="J66" s="533">
        <v>5</v>
      </c>
      <c r="K66" s="532">
        <f t="shared" si="10"/>
        <v>38.72666718302223</v>
      </c>
      <c r="L66" s="534">
        <f t="shared" si="11"/>
        <v>25.822</v>
      </c>
      <c r="M66" s="502"/>
      <c r="N66" s="497"/>
      <c r="O66" s="497"/>
      <c r="P66" s="497"/>
      <c r="Q66" s="497"/>
    </row>
    <row r="67" spans="1:17" ht="18" customHeight="1">
      <c r="A67" s="556"/>
      <c r="B67" s="510" t="s">
        <v>141</v>
      </c>
      <c r="C67" s="531">
        <v>11954</v>
      </c>
      <c r="D67" s="509">
        <v>1</v>
      </c>
      <c r="E67" s="532">
        <f t="shared" si="18"/>
        <v>8.365400702693659</v>
      </c>
      <c r="F67" s="532">
        <f t="shared" si="19"/>
        <v>119.54</v>
      </c>
      <c r="G67" s="533">
        <v>6</v>
      </c>
      <c r="H67" s="532">
        <f t="shared" si="8"/>
        <v>50.192404216161954</v>
      </c>
      <c r="I67" s="532">
        <f t="shared" si="9"/>
        <v>19.923333333333332</v>
      </c>
      <c r="J67" s="533">
        <v>4</v>
      </c>
      <c r="K67" s="532">
        <f t="shared" si="10"/>
        <v>33.461602810774636</v>
      </c>
      <c r="L67" s="534">
        <f t="shared" si="11"/>
        <v>29.885</v>
      </c>
      <c r="M67" s="502"/>
      <c r="N67" s="497"/>
      <c r="O67" s="497"/>
      <c r="P67" s="497"/>
      <c r="Q67" s="497"/>
    </row>
    <row r="68" spans="1:17" ht="18" customHeight="1">
      <c r="A68" s="579"/>
      <c r="B68" s="580" t="s">
        <v>142</v>
      </c>
      <c r="C68" s="581">
        <v>32588</v>
      </c>
      <c r="D68" s="582">
        <v>1</v>
      </c>
      <c r="E68" s="583">
        <f t="shared" si="18"/>
        <v>3.0686142138210384</v>
      </c>
      <c r="F68" s="583">
        <f t="shared" si="19"/>
        <v>325.88</v>
      </c>
      <c r="G68" s="584">
        <v>18</v>
      </c>
      <c r="H68" s="583">
        <f t="shared" si="8"/>
        <v>55.23505584877869</v>
      </c>
      <c r="I68" s="583">
        <f t="shared" si="9"/>
        <v>18.104444444444443</v>
      </c>
      <c r="J68" s="584">
        <v>15</v>
      </c>
      <c r="K68" s="583">
        <f t="shared" si="10"/>
        <v>46.02921320731557</v>
      </c>
      <c r="L68" s="585">
        <f t="shared" si="11"/>
        <v>21.72533333333333</v>
      </c>
      <c r="M68" s="502"/>
      <c r="N68" s="497"/>
      <c r="O68" s="497"/>
      <c r="P68" s="497"/>
      <c r="Q68" s="497"/>
    </row>
    <row r="69" spans="1:17" ht="18" customHeight="1">
      <c r="A69" s="857" t="s">
        <v>290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586"/>
      <c r="N69" s="497"/>
      <c r="O69" s="497"/>
      <c r="P69" s="497"/>
      <c r="Q69" s="497"/>
    </row>
    <row r="70" spans="1:17" ht="18" customHeight="1">
      <c r="A70" s="858" t="s">
        <v>291</v>
      </c>
      <c r="B70" s="859"/>
      <c r="C70" s="859"/>
      <c r="D70" s="859"/>
      <c r="E70" s="859"/>
      <c r="F70" s="859"/>
      <c r="G70" s="859"/>
      <c r="H70" s="859"/>
      <c r="I70" s="859"/>
      <c r="J70" s="859"/>
      <c r="K70" s="859"/>
      <c r="L70" s="860"/>
      <c r="M70" s="586"/>
      <c r="N70" s="497"/>
      <c r="O70" s="497"/>
      <c r="P70" s="497"/>
      <c r="Q70" s="497"/>
    </row>
    <row r="71" spans="1:17" ht="18" customHeight="1">
      <c r="A71" s="587"/>
      <c r="B71" s="588"/>
      <c r="C71" s="570"/>
      <c r="D71" s="572"/>
      <c r="E71" s="572"/>
      <c r="F71" s="572"/>
      <c r="G71" s="570"/>
      <c r="H71" s="574"/>
      <c r="I71" s="574"/>
      <c r="J71" s="531"/>
      <c r="K71" s="856" t="s">
        <v>259</v>
      </c>
      <c r="L71" s="856"/>
      <c r="M71" s="586"/>
      <c r="N71" s="497"/>
      <c r="O71" s="497"/>
      <c r="P71" s="497"/>
      <c r="Q71" s="497"/>
    </row>
    <row r="72" spans="1:17" ht="18" customHeight="1">
      <c r="A72" s="589"/>
      <c r="B72" s="510"/>
      <c r="C72" s="513"/>
      <c r="D72" s="850" t="s">
        <v>292</v>
      </c>
      <c r="E72" s="851"/>
      <c r="F72" s="852"/>
      <c r="G72" s="853" t="s">
        <v>266</v>
      </c>
      <c r="H72" s="854"/>
      <c r="I72" s="855"/>
      <c r="J72" s="850" t="s">
        <v>267</v>
      </c>
      <c r="K72" s="851"/>
      <c r="L72" s="852"/>
      <c r="M72" s="502"/>
      <c r="N72" s="497"/>
      <c r="O72" s="497"/>
      <c r="P72" s="497"/>
      <c r="Q72" s="497"/>
    </row>
    <row r="73" spans="1:17" ht="18" customHeight="1">
      <c r="A73" s="503" t="s">
        <v>190</v>
      </c>
      <c r="B73" s="504" t="s">
        <v>277</v>
      </c>
      <c r="C73" s="505" t="s">
        <v>268</v>
      </c>
      <c r="D73" s="499"/>
      <c r="E73" s="506" t="s">
        <v>269</v>
      </c>
      <c r="F73" s="507" t="s">
        <v>270</v>
      </c>
      <c r="G73" s="499"/>
      <c r="H73" s="506"/>
      <c r="I73" s="507" t="s">
        <v>270</v>
      </c>
      <c r="J73" s="499"/>
      <c r="K73" s="506"/>
      <c r="L73" s="508" t="s">
        <v>270</v>
      </c>
      <c r="M73" s="502"/>
      <c r="N73" s="497"/>
      <c r="O73" s="497"/>
      <c r="P73" s="497"/>
      <c r="Q73" s="497"/>
    </row>
    <row r="74" spans="1:17" ht="18" customHeight="1">
      <c r="A74" s="590"/>
      <c r="B74" s="510"/>
      <c r="C74" s="505" t="s">
        <v>278</v>
      </c>
      <c r="D74" s="503" t="s">
        <v>271</v>
      </c>
      <c r="E74" s="511" t="s">
        <v>272</v>
      </c>
      <c r="F74" s="511" t="s">
        <v>268</v>
      </c>
      <c r="G74" s="503" t="s">
        <v>271</v>
      </c>
      <c r="H74" s="511" t="s">
        <v>272</v>
      </c>
      <c r="I74" s="511" t="s">
        <v>268</v>
      </c>
      <c r="J74" s="503" t="s">
        <v>271</v>
      </c>
      <c r="K74" s="511" t="s">
        <v>272</v>
      </c>
      <c r="L74" s="512" t="s">
        <v>268</v>
      </c>
      <c r="M74" s="502"/>
      <c r="N74" s="497"/>
      <c r="O74" s="497"/>
      <c r="P74" s="497"/>
      <c r="Q74" s="497"/>
    </row>
    <row r="75" spans="1:17" ht="18" customHeight="1">
      <c r="A75" s="591"/>
      <c r="B75" s="580"/>
      <c r="C75" s="592"/>
      <c r="D75" s="582"/>
      <c r="E75" s="593" t="s">
        <v>271</v>
      </c>
      <c r="F75" s="593" t="s">
        <v>273</v>
      </c>
      <c r="G75" s="582"/>
      <c r="H75" s="593" t="s">
        <v>271</v>
      </c>
      <c r="I75" s="593" t="s">
        <v>273</v>
      </c>
      <c r="J75" s="582"/>
      <c r="K75" s="593" t="s">
        <v>271</v>
      </c>
      <c r="L75" s="594" t="s">
        <v>273</v>
      </c>
      <c r="M75" s="502"/>
      <c r="N75" s="497"/>
      <c r="O75" s="497"/>
      <c r="P75" s="497"/>
      <c r="Q75" s="497"/>
    </row>
    <row r="76" spans="1:17" ht="18" customHeight="1">
      <c r="A76" s="556" t="s">
        <v>226</v>
      </c>
      <c r="B76" s="510"/>
      <c r="C76" s="531">
        <f>SUM(C77:C79)</f>
        <v>102488</v>
      </c>
      <c r="D76" s="557">
        <f>SUM(D77:D79)</f>
        <v>8</v>
      </c>
      <c r="E76" s="558">
        <f>D76/C76*100000</f>
        <v>7.805791897588011</v>
      </c>
      <c r="F76" s="558">
        <f>C76/D76/100</f>
        <v>128.11</v>
      </c>
      <c r="G76" s="559">
        <f>SUM(G77:G79)</f>
        <v>79</v>
      </c>
      <c r="H76" s="558">
        <f>G76/C76*100000</f>
        <v>77.0821949886816</v>
      </c>
      <c r="I76" s="558">
        <f>C76/G76/100</f>
        <v>12.973164556962026</v>
      </c>
      <c r="J76" s="559">
        <f>SUM(J77:J79)</f>
        <v>43</v>
      </c>
      <c r="K76" s="558">
        <f>J76/C76*100000</f>
        <v>41.956131449535555</v>
      </c>
      <c r="L76" s="534">
        <f>C76/J76/100</f>
        <v>23.834418604651162</v>
      </c>
      <c r="M76" s="502"/>
      <c r="N76" s="497"/>
      <c r="O76" s="497"/>
      <c r="P76" s="497"/>
      <c r="Q76" s="497"/>
    </row>
    <row r="77" spans="1:17" ht="18" customHeight="1">
      <c r="A77" s="530"/>
      <c r="B77" s="510" t="s">
        <v>143</v>
      </c>
      <c r="C77" s="531">
        <v>32874</v>
      </c>
      <c r="D77" s="509">
        <v>4</v>
      </c>
      <c r="E77" s="532">
        <f>D77/C77*100000</f>
        <v>12.167670499482874</v>
      </c>
      <c r="F77" s="532">
        <f>C77/D77/100</f>
        <v>82.185</v>
      </c>
      <c r="G77" s="533">
        <v>23</v>
      </c>
      <c r="H77" s="532">
        <f>G77/C77*100000</f>
        <v>69.96410537202652</v>
      </c>
      <c r="I77" s="532">
        <f>C77/G77/100</f>
        <v>14.29304347826087</v>
      </c>
      <c r="J77" s="533">
        <v>16</v>
      </c>
      <c r="K77" s="532">
        <f>J77/C77*100000</f>
        <v>48.670681997931496</v>
      </c>
      <c r="L77" s="534">
        <f>C77/J77/100</f>
        <v>20.54625</v>
      </c>
      <c r="M77" s="502"/>
      <c r="N77" s="497"/>
      <c r="O77" s="497"/>
      <c r="P77" s="497"/>
      <c r="Q77" s="497"/>
    </row>
    <row r="78" spans="1:17" ht="18" customHeight="1">
      <c r="A78" s="530"/>
      <c r="B78" s="510" t="s">
        <v>144</v>
      </c>
      <c r="C78" s="531">
        <v>51765</v>
      </c>
      <c r="D78" s="509">
        <v>4</v>
      </c>
      <c r="E78" s="532">
        <f>D78/C78*100000</f>
        <v>7.727228822563508</v>
      </c>
      <c r="F78" s="532">
        <f>C78/D78/100</f>
        <v>129.4125</v>
      </c>
      <c r="G78" s="533">
        <v>42</v>
      </c>
      <c r="H78" s="532">
        <f>G78/C78*100000</f>
        <v>81.13590263691684</v>
      </c>
      <c r="I78" s="532">
        <f>C78/G78/100</f>
        <v>12.325</v>
      </c>
      <c r="J78" s="533">
        <v>19</v>
      </c>
      <c r="K78" s="532">
        <f>J78/C78*100000</f>
        <v>36.70433690717666</v>
      </c>
      <c r="L78" s="534">
        <f>C78/J78/100</f>
        <v>27.24473684210526</v>
      </c>
      <c r="M78" s="502"/>
      <c r="N78" s="497"/>
      <c r="O78" s="497"/>
      <c r="P78" s="497"/>
      <c r="Q78" s="497"/>
    </row>
    <row r="79" spans="1:17" ht="18" customHeight="1">
      <c r="A79" s="530"/>
      <c r="B79" s="510" t="s">
        <v>145</v>
      </c>
      <c r="C79" s="531">
        <v>17849</v>
      </c>
      <c r="D79" s="562" t="s">
        <v>274</v>
      </c>
      <c r="E79" s="563" t="s">
        <v>274</v>
      </c>
      <c r="F79" s="563" t="s">
        <v>274</v>
      </c>
      <c r="G79" s="533">
        <v>14</v>
      </c>
      <c r="H79" s="532">
        <f>G79/C79*100000</f>
        <v>78.43576670961959</v>
      </c>
      <c r="I79" s="532">
        <f>C79/G79/100</f>
        <v>12.749285714285714</v>
      </c>
      <c r="J79" s="533">
        <v>8</v>
      </c>
      <c r="K79" s="532">
        <f>J79/C79*100000</f>
        <v>44.820438119782615</v>
      </c>
      <c r="L79" s="534">
        <f>C79/J79/100</f>
        <v>22.31125</v>
      </c>
      <c r="M79" s="502"/>
      <c r="N79" s="497"/>
      <c r="O79" s="497"/>
      <c r="P79" s="497"/>
      <c r="Q79" s="497"/>
    </row>
    <row r="80" spans="1:17" ht="18" customHeight="1">
      <c r="A80" s="523" t="s">
        <v>227</v>
      </c>
      <c r="B80" s="524"/>
      <c r="C80" s="525">
        <f>SUM(C81:C84)</f>
        <v>21280</v>
      </c>
      <c r="D80" s="526">
        <f>SUM(D81:D84)</f>
        <v>4</v>
      </c>
      <c r="E80" s="527">
        <f>D80/C80*100000</f>
        <v>18.79699248120301</v>
      </c>
      <c r="F80" s="527">
        <f>C80/D80/100</f>
        <v>53.2</v>
      </c>
      <c r="G80" s="528">
        <f>SUM(G81:G84)</f>
        <v>12</v>
      </c>
      <c r="H80" s="527">
        <f t="shared" si="8"/>
        <v>56.390977443609025</v>
      </c>
      <c r="I80" s="527">
        <f t="shared" si="9"/>
        <v>17.733333333333334</v>
      </c>
      <c r="J80" s="528">
        <f>SUM(J81:J84)</f>
        <v>7</v>
      </c>
      <c r="K80" s="527">
        <f t="shared" si="10"/>
        <v>32.89473684210526</v>
      </c>
      <c r="L80" s="529">
        <f t="shared" si="11"/>
        <v>30.4</v>
      </c>
      <c r="M80" s="502"/>
      <c r="N80" s="497"/>
      <c r="O80" s="497"/>
      <c r="P80" s="497"/>
      <c r="Q80" s="497"/>
    </row>
    <row r="81" spans="1:17" ht="18" customHeight="1">
      <c r="A81" s="530"/>
      <c r="B81" s="510" t="s">
        <v>146</v>
      </c>
      <c r="C81" s="531">
        <v>8336</v>
      </c>
      <c r="D81" s="509">
        <v>3</v>
      </c>
      <c r="E81" s="532">
        <f>D81/C81*100000</f>
        <v>35.98848368522073</v>
      </c>
      <c r="F81" s="532">
        <f>C81/D81/100</f>
        <v>27.786666666666665</v>
      </c>
      <c r="G81" s="533">
        <v>3</v>
      </c>
      <c r="H81" s="532">
        <f t="shared" si="8"/>
        <v>35.98848368522073</v>
      </c>
      <c r="I81" s="532">
        <f t="shared" si="9"/>
        <v>27.786666666666665</v>
      </c>
      <c r="J81" s="533">
        <v>4</v>
      </c>
      <c r="K81" s="532">
        <f t="shared" si="10"/>
        <v>47.98464491362764</v>
      </c>
      <c r="L81" s="534">
        <f t="shared" si="11"/>
        <v>20.84</v>
      </c>
      <c r="M81" s="502"/>
      <c r="N81" s="497"/>
      <c r="O81" s="497"/>
      <c r="P81" s="497"/>
      <c r="Q81" s="497"/>
    </row>
    <row r="82" spans="1:17" ht="18" customHeight="1">
      <c r="A82" s="530"/>
      <c r="B82" s="510" t="s">
        <v>147</v>
      </c>
      <c r="C82" s="531">
        <v>5284</v>
      </c>
      <c r="D82" s="562" t="s">
        <v>274</v>
      </c>
      <c r="E82" s="563" t="s">
        <v>274</v>
      </c>
      <c r="F82" s="563" t="s">
        <v>274</v>
      </c>
      <c r="G82" s="533">
        <v>3</v>
      </c>
      <c r="H82" s="532">
        <f t="shared" si="8"/>
        <v>56.77517032551098</v>
      </c>
      <c r="I82" s="532">
        <f t="shared" si="9"/>
        <v>17.613333333333333</v>
      </c>
      <c r="J82" s="533">
        <v>1</v>
      </c>
      <c r="K82" s="532">
        <f t="shared" si="10"/>
        <v>18.925056775170326</v>
      </c>
      <c r="L82" s="534">
        <f t="shared" si="11"/>
        <v>52.84</v>
      </c>
      <c r="M82" s="502"/>
      <c r="N82" s="497"/>
      <c r="O82" s="497"/>
      <c r="P82" s="497"/>
      <c r="Q82" s="497"/>
    </row>
    <row r="83" spans="1:17" ht="18" customHeight="1">
      <c r="A83" s="530"/>
      <c r="B83" s="510" t="s">
        <v>148</v>
      </c>
      <c r="C83" s="531">
        <v>4385</v>
      </c>
      <c r="D83" s="509">
        <v>1</v>
      </c>
      <c r="E83" s="532">
        <f>D83/C83*100000</f>
        <v>22.80501710376283</v>
      </c>
      <c r="F83" s="532">
        <f>C83/D83/100</f>
        <v>43.85</v>
      </c>
      <c r="G83" s="533">
        <v>3</v>
      </c>
      <c r="H83" s="532">
        <f t="shared" si="8"/>
        <v>68.4150513112885</v>
      </c>
      <c r="I83" s="532">
        <f t="shared" si="9"/>
        <v>14.616666666666667</v>
      </c>
      <c r="J83" s="533">
        <v>1</v>
      </c>
      <c r="K83" s="532">
        <f t="shared" si="10"/>
        <v>22.80501710376283</v>
      </c>
      <c r="L83" s="534">
        <f t="shared" si="11"/>
        <v>43.85</v>
      </c>
      <c r="M83" s="502"/>
      <c r="N83" s="497"/>
      <c r="O83" s="497"/>
      <c r="P83" s="497"/>
      <c r="Q83" s="497"/>
    </row>
    <row r="84" spans="1:17" ht="18" customHeight="1">
      <c r="A84" s="595"/>
      <c r="B84" s="510" t="s">
        <v>149</v>
      </c>
      <c r="C84" s="531">
        <v>3275</v>
      </c>
      <c r="D84" s="562" t="s">
        <v>274</v>
      </c>
      <c r="E84" s="563" t="s">
        <v>274</v>
      </c>
      <c r="F84" s="563" t="s">
        <v>274</v>
      </c>
      <c r="G84" s="533">
        <v>3</v>
      </c>
      <c r="H84" s="532">
        <f t="shared" si="8"/>
        <v>91.6030534351145</v>
      </c>
      <c r="I84" s="532">
        <f t="shared" si="9"/>
        <v>10.916666666666668</v>
      </c>
      <c r="J84" s="533">
        <v>1</v>
      </c>
      <c r="K84" s="532">
        <f t="shared" si="10"/>
        <v>30.53435114503817</v>
      </c>
      <c r="L84" s="534">
        <f t="shared" si="11"/>
        <v>32.75</v>
      </c>
      <c r="M84" s="502"/>
      <c r="N84" s="497"/>
      <c r="O84" s="497"/>
      <c r="P84" s="497"/>
      <c r="Q84" s="497"/>
    </row>
    <row r="85" spans="1:17" ht="18" customHeight="1">
      <c r="A85" s="556" t="s">
        <v>228</v>
      </c>
      <c r="B85" s="524"/>
      <c r="C85" s="525">
        <f>SUM(C86:C90)</f>
        <v>49731</v>
      </c>
      <c r="D85" s="526">
        <v>1</v>
      </c>
      <c r="E85" s="527">
        <f>D85/C85*100000</f>
        <v>2.010818201926364</v>
      </c>
      <c r="F85" s="527">
        <f>C85/D85/100</f>
        <v>497.31</v>
      </c>
      <c r="G85" s="528">
        <f>SUM(G86:G90)</f>
        <v>31</v>
      </c>
      <c r="H85" s="527">
        <f aca="true" t="shared" si="20" ref="H85:H133">G85/C85*100000</f>
        <v>62.33536425971728</v>
      </c>
      <c r="I85" s="527">
        <f aca="true" t="shared" si="21" ref="I85:I133">C85/G85/100</f>
        <v>16.04225806451613</v>
      </c>
      <c r="J85" s="528">
        <f>SUM(J86:J90)</f>
        <v>19</v>
      </c>
      <c r="K85" s="527">
        <f aca="true" t="shared" si="22" ref="K85:K97">J85/C85*100000</f>
        <v>38.20554583660091</v>
      </c>
      <c r="L85" s="529">
        <f aca="true" t="shared" si="23" ref="L85:L102">C85/J85/100</f>
        <v>26.174210526315786</v>
      </c>
      <c r="M85" s="502"/>
      <c r="N85" s="497"/>
      <c r="O85" s="497"/>
      <c r="P85" s="497"/>
      <c r="Q85" s="497"/>
    </row>
    <row r="86" spans="1:17" ht="18" customHeight="1">
      <c r="A86" s="530"/>
      <c r="B86" s="510" t="s">
        <v>150</v>
      </c>
      <c r="C86" s="531">
        <v>25339</v>
      </c>
      <c r="D86" s="509">
        <v>1</v>
      </c>
      <c r="E86" s="532">
        <f>D86/C86*100000</f>
        <v>3.946485654524646</v>
      </c>
      <c r="F86" s="532">
        <f>C86/D86/100</f>
        <v>253.39</v>
      </c>
      <c r="G86" s="533">
        <v>16</v>
      </c>
      <c r="H86" s="532">
        <f t="shared" si="20"/>
        <v>63.14377047239434</v>
      </c>
      <c r="I86" s="532">
        <f t="shared" si="21"/>
        <v>15.836875</v>
      </c>
      <c r="J86" s="533">
        <v>11</v>
      </c>
      <c r="K86" s="532">
        <f t="shared" si="22"/>
        <v>43.411342199771106</v>
      </c>
      <c r="L86" s="534">
        <f t="shared" si="23"/>
        <v>23.035454545454545</v>
      </c>
      <c r="M86" s="502"/>
      <c r="N86" s="497"/>
      <c r="O86" s="497"/>
      <c r="P86" s="497"/>
      <c r="Q86" s="497"/>
    </row>
    <row r="87" spans="1:17" ht="18" customHeight="1">
      <c r="A87" s="530"/>
      <c r="B87" s="510" t="s">
        <v>151</v>
      </c>
      <c r="C87" s="531">
        <v>5788</v>
      </c>
      <c r="D87" s="562" t="s">
        <v>274</v>
      </c>
      <c r="E87" s="563" t="s">
        <v>274</v>
      </c>
      <c r="F87" s="563" t="s">
        <v>274</v>
      </c>
      <c r="G87" s="533">
        <v>2</v>
      </c>
      <c r="H87" s="532">
        <f t="shared" si="20"/>
        <v>34.55425017277125</v>
      </c>
      <c r="I87" s="532">
        <f t="shared" si="21"/>
        <v>28.94</v>
      </c>
      <c r="J87" s="533">
        <v>2</v>
      </c>
      <c r="K87" s="532">
        <f t="shared" si="22"/>
        <v>34.55425017277125</v>
      </c>
      <c r="L87" s="534">
        <f t="shared" si="23"/>
        <v>28.94</v>
      </c>
      <c r="M87" s="502"/>
      <c r="N87" s="497"/>
      <c r="O87" s="497"/>
      <c r="P87" s="497"/>
      <c r="Q87" s="497"/>
    </row>
    <row r="88" spans="1:17" ht="18" customHeight="1">
      <c r="A88" s="530"/>
      <c r="B88" s="510" t="s">
        <v>152</v>
      </c>
      <c r="C88" s="531">
        <v>10119</v>
      </c>
      <c r="D88" s="562" t="s">
        <v>274</v>
      </c>
      <c r="E88" s="563" t="s">
        <v>274</v>
      </c>
      <c r="F88" s="563" t="s">
        <v>274</v>
      </c>
      <c r="G88" s="533">
        <v>7</v>
      </c>
      <c r="H88" s="532">
        <f t="shared" si="20"/>
        <v>69.17679612609942</v>
      </c>
      <c r="I88" s="532">
        <f t="shared" si="21"/>
        <v>14.455714285714286</v>
      </c>
      <c r="J88" s="533">
        <v>3</v>
      </c>
      <c r="K88" s="532">
        <f t="shared" si="22"/>
        <v>29.64719833975689</v>
      </c>
      <c r="L88" s="534">
        <f t="shared" si="23"/>
        <v>33.73</v>
      </c>
      <c r="M88" s="502"/>
      <c r="N88" s="497"/>
      <c r="O88" s="497"/>
      <c r="P88" s="497"/>
      <c r="Q88" s="497"/>
    </row>
    <row r="89" spans="1:17" ht="18" customHeight="1">
      <c r="A89" s="530"/>
      <c r="B89" s="510" t="s">
        <v>153</v>
      </c>
      <c r="C89" s="531">
        <v>4650</v>
      </c>
      <c r="D89" s="562" t="s">
        <v>274</v>
      </c>
      <c r="E89" s="563" t="s">
        <v>274</v>
      </c>
      <c r="F89" s="563" t="s">
        <v>274</v>
      </c>
      <c r="G89" s="533">
        <v>3</v>
      </c>
      <c r="H89" s="532">
        <f t="shared" si="20"/>
        <v>64.51612903225806</v>
      </c>
      <c r="I89" s="532">
        <f t="shared" si="21"/>
        <v>15.5</v>
      </c>
      <c r="J89" s="533">
        <v>1</v>
      </c>
      <c r="K89" s="532">
        <f t="shared" si="22"/>
        <v>21.50537634408602</v>
      </c>
      <c r="L89" s="534">
        <f t="shared" si="23"/>
        <v>46.5</v>
      </c>
      <c r="M89" s="502"/>
      <c r="N89" s="497"/>
      <c r="O89" s="497"/>
      <c r="P89" s="497"/>
      <c r="Q89" s="497"/>
    </row>
    <row r="90" spans="1:17" ht="18" customHeight="1">
      <c r="A90" s="530"/>
      <c r="B90" s="510" t="s">
        <v>154</v>
      </c>
      <c r="C90" s="531">
        <v>3835</v>
      </c>
      <c r="D90" s="562" t="s">
        <v>274</v>
      </c>
      <c r="E90" s="563" t="s">
        <v>274</v>
      </c>
      <c r="F90" s="563" t="s">
        <v>274</v>
      </c>
      <c r="G90" s="533">
        <v>3</v>
      </c>
      <c r="H90" s="532">
        <f t="shared" si="20"/>
        <v>78.22685788787483</v>
      </c>
      <c r="I90" s="532">
        <f t="shared" si="21"/>
        <v>12.783333333333333</v>
      </c>
      <c r="J90" s="533">
        <v>2</v>
      </c>
      <c r="K90" s="532">
        <f t="shared" si="22"/>
        <v>52.15123859191656</v>
      </c>
      <c r="L90" s="534">
        <f t="shared" si="23"/>
        <v>19.175</v>
      </c>
      <c r="M90" s="502"/>
      <c r="N90" s="497"/>
      <c r="O90" s="497"/>
      <c r="P90" s="497"/>
      <c r="Q90" s="497"/>
    </row>
    <row r="91" spans="1:13" s="522" customFormat="1" ht="18" customHeight="1">
      <c r="A91" s="535" t="s">
        <v>229</v>
      </c>
      <c r="B91" s="596"/>
      <c r="C91" s="537">
        <f>+C92+C100+C105</f>
        <v>194944</v>
      </c>
      <c r="D91" s="577">
        <f>+D92+D100+D105</f>
        <v>14</v>
      </c>
      <c r="E91" s="565">
        <f>D91/C91*100000</f>
        <v>7.181549573210768</v>
      </c>
      <c r="F91" s="566">
        <f>C91/D91/100</f>
        <v>139.24571428571429</v>
      </c>
      <c r="G91" s="537">
        <f>+G92+G100+G105</f>
        <v>133</v>
      </c>
      <c r="H91" s="565">
        <f t="shared" si="20"/>
        <v>68.2247209455023</v>
      </c>
      <c r="I91" s="567">
        <f t="shared" si="21"/>
        <v>14.657443609022557</v>
      </c>
      <c r="J91" s="537">
        <f>+J92+J100+J105</f>
        <v>74</v>
      </c>
      <c r="K91" s="518">
        <f t="shared" si="22"/>
        <v>37.959619172685485</v>
      </c>
      <c r="L91" s="520">
        <f t="shared" si="23"/>
        <v>26.343783783783785</v>
      </c>
      <c r="M91" s="521"/>
    </row>
    <row r="92" spans="1:17" ht="18" customHeight="1">
      <c r="A92" s="552" t="s">
        <v>230</v>
      </c>
      <c r="B92" s="510"/>
      <c r="C92" s="525">
        <f>SUM(C93:C99)</f>
        <v>103925</v>
      </c>
      <c r="D92" s="553">
        <v>5</v>
      </c>
      <c r="E92" s="554">
        <f>D92/C92*100000</f>
        <v>4.811161895597787</v>
      </c>
      <c r="F92" s="554">
        <f>C92/D92/100</f>
        <v>207.85</v>
      </c>
      <c r="G92" s="555">
        <f>SUM(G93:G99)</f>
        <v>69</v>
      </c>
      <c r="H92" s="554">
        <f t="shared" si="20"/>
        <v>66.39403415924946</v>
      </c>
      <c r="I92" s="554">
        <f t="shared" si="21"/>
        <v>15.06159420289855</v>
      </c>
      <c r="J92" s="555">
        <f>SUM(J93:J99)</f>
        <v>39</v>
      </c>
      <c r="K92" s="554">
        <f t="shared" si="22"/>
        <v>37.52706278566274</v>
      </c>
      <c r="L92" s="529">
        <f t="shared" si="23"/>
        <v>26.647435897435898</v>
      </c>
      <c r="M92" s="502"/>
      <c r="N92" s="497"/>
      <c r="O92" s="497"/>
      <c r="P92" s="497"/>
      <c r="Q92" s="497"/>
    </row>
    <row r="93" spans="1:17" ht="18" customHeight="1">
      <c r="A93" s="556"/>
      <c r="B93" s="510" t="s">
        <v>155</v>
      </c>
      <c r="C93" s="531">
        <v>46424</v>
      </c>
      <c r="D93" s="557">
        <v>2</v>
      </c>
      <c r="E93" s="558">
        <f>D93/C93*100000</f>
        <v>4.308116491469929</v>
      </c>
      <c r="F93" s="558">
        <f>C93/D93/100</f>
        <v>232.12</v>
      </c>
      <c r="G93" s="559">
        <v>33</v>
      </c>
      <c r="H93" s="558">
        <f t="shared" si="20"/>
        <v>71.08392210925383</v>
      </c>
      <c r="I93" s="558">
        <f t="shared" si="21"/>
        <v>14.067878787878788</v>
      </c>
      <c r="J93" s="559">
        <v>17</v>
      </c>
      <c r="K93" s="558">
        <f t="shared" si="22"/>
        <v>36.618990177494396</v>
      </c>
      <c r="L93" s="534">
        <f t="shared" si="23"/>
        <v>27.308235294117647</v>
      </c>
      <c r="M93" s="502"/>
      <c r="N93" s="497"/>
      <c r="O93" s="497"/>
      <c r="P93" s="497"/>
      <c r="Q93" s="497"/>
    </row>
    <row r="94" spans="1:17" ht="18" customHeight="1">
      <c r="A94" s="556"/>
      <c r="B94" s="510" t="s">
        <v>156</v>
      </c>
      <c r="C94" s="531">
        <v>4136</v>
      </c>
      <c r="D94" s="560" t="s">
        <v>274</v>
      </c>
      <c r="E94" s="561" t="s">
        <v>274</v>
      </c>
      <c r="F94" s="561" t="s">
        <v>274</v>
      </c>
      <c r="G94" s="559">
        <v>2</v>
      </c>
      <c r="H94" s="558">
        <f t="shared" si="20"/>
        <v>48.355899419729205</v>
      </c>
      <c r="I94" s="558">
        <f t="shared" si="21"/>
        <v>20.68</v>
      </c>
      <c r="J94" s="559">
        <v>1</v>
      </c>
      <c r="K94" s="558">
        <f t="shared" si="22"/>
        <v>24.177949709864603</v>
      </c>
      <c r="L94" s="534">
        <f t="shared" si="23"/>
        <v>41.36</v>
      </c>
      <c r="M94" s="502"/>
      <c r="N94" s="497"/>
      <c r="O94" s="497"/>
      <c r="P94" s="497"/>
      <c r="Q94" s="497"/>
    </row>
    <row r="95" spans="1:17" ht="18" customHeight="1">
      <c r="A95" s="556"/>
      <c r="B95" s="510" t="s">
        <v>157</v>
      </c>
      <c r="C95" s="531">
        <v>5591</v>
      </c>
      <c r="D95" s="560" t="s">
        <v>274</v>
      </c>
      <c r="E95" s="561" t="s">
        <v>274</v>
      </c>
      <c r="F95" s="561" t="s">
        <v>274</v>
      </c>
      <c r="G95" s="559">
        <v>4</v>
      </c>
      <c r="H95" s="558">
        <f t="shared" si="20"/>
        <v>71.54355213736362</v>
      </c>
      <c r="I95" s="558">
        <f t="shared" si="21"/>
        <v>13.9775</v>
      </c>
      <c r="J95" s="559">
        <v>2</v>
      </c>
      <c r="K95" s="558">
        <f t="shared" si="22"/>
        <v>35.77177606868181</v>
      </c>
      <c r="L95" s="534">
        <f t="shared" si="23"/>
        <v>27.955</v>
      </c>
      <c r="M95" s="502"/>
      <c r="N95" s="497"/>
      <c r="O95" s="497"/>
      <c r="P95" s="497"/>
      <c r="Q95" s="497"/>
    </row>
    <row r="96" spans="1:17" ht="18" customHeight="1">
      <c r="A96" s="556"/>
      <c r="B96" s="510" t="s">
        <v>158</v>
      </c>
      <c r="C96" s="531">
        <v>13308</v>
      </c>
      <c r="D96" s="557">
        <v>1</v>
      </c>
      <c r="E96" s="558">
        <f>D96/C96*100000</f>
        <v>7.514277126540426</v>
      </c>
      <c r="F96" s="558">
        <f>C96/D96/100</f>
        <v>133.08</v>
      </c>
      <c r="G96" s="559">
        <v>7</v>
      </c>
      <c r="H96" s="558">
        <f t="shared" si="20"/>
        <v>52.59993988578299</v>
      </c>
      <c r="I96" s="558">
        <f t="shared" si="21"/>
        <v>19.01142857142857</v>
      </c>
      <c r="J96" s="559">
        <v>6</v>
      </c>
      <c r="K96" s="558">
        <f t="shared" si="22"/>
        <v>45.08566275924256</v>
      </c>
      <c r="L96" s="534">
        <f t="shared" si="23"/>
        <v>22.18</v>
      </c>
      <c r="M96" s="502"/>
      <c r="N96" s="497"/>
      <c r="O96" s="497"/>
      <c r="P96" s="497"/>
      <c r="Q96" s="497"/>
    </row>
    <row r="97" spans="1:17" ht="18" customHeight="1">
      <c r="A97" s="556"/>
      <c r="B97" s="510" t="s">
        <v>159</v>
      </c>
      <c r="C97" s="531">
        <v>18013</v>
      </c>
      <c r="D97" s="557">
        <v>1</v>
      </c>
      <c r="E97" s="558">
        <f>D97/C97*100000</f>
        <v>5.551546105590407</v>
      </c>
      <c r="F97" s="558">
        <f>C97/D97/100</f>
        <v>180.13</v>
      </c>
      <c r="G97" s="559">
        <v>10</v>
      </c>
      <c r="H97" s="558">
        <f t="shared" si="20"/>
        <v>55.51546105590407</v>
      </c>
      <c r="I97" s="558">
        <f t="shared" si="21"/>
        <v>18.012999999999998</v>
      </c>
      <c r="J97" s="559">
        <v>7</v>
      </c>
      <c r="K97" s="558">
        <f t="shared" si="22"/>
        <v>38.86082273913285</v>
      </c>
      <c r="L97" s="534">
        <f t="shared" si="23"/>
        <v>25.732857142857142</v>
      </c>
      <c r="M97" s="502"/>
      <c r="N97" s="497"/>
      <c r="O97" s="497"/>
      <c r="P97" s="497"/>
      <c r="Q97" s="497"/>
    </row>
    <row r="98" spans="1:17" ht="18" customHeight="1">
      <c r="A98" s="556"/>
      <c r="B98" s="510" t="s">
        <v>160</v>
      </c>
      <c r="C98" s="531">
        <v>11013</v>
      </c>
      <c r="D98" s="557">
        <v>1</v>
      </c>
      <c r="E98" s="558">
        <f>D98/C98*100000</f>
        <v>9.08017797148824</v>
      </c>
      <c r="F98" s="558">
        <f>C98/D98/100</f>
        <v>110.13</v>
      </c>
      <c r="G98" s="559">
        <v>9</v>
      </c>
      <c r="H98" s="558">
        <f t="shared" si="20"/>
        <v>81.72160174339417</v>
      </c>
      <c r="I98" s="558">
        <f t="shared" si="21"/>
        <v>12.236666666666668</v>
      </c>
      <c r="J98" s="559">
        <v>4</v>
      </c>
      <c r="K98" s="558">
        <f>J98/C98*100000</f>
        <v>36.32071188595296</v>
      </c>
      <c r="L98" s="534">
        <f t="shared" si="23"/>
        <v>27.5325</v>
      </c>
      <c r="M98" s="502"/>
      <c r="N98" s="497"/>
      <c r="O98" s="497"/>
      <c r="P98" s="497"/>
      <c r="Q98" s="497"/>
    </row>
    <row r="99" spans="1:17" ht="18" customHeight="1">
      <c r="A99" s="556"/>
      <c r="B99" s="597" t="s">
        <v>161</v>
      </c>
      <c r="C99" s="598">
        <v>5440</v>
      </c>
      <c r="D99" s="599" t="s">
        <v>274</v>
      </c>
      <c r="E99" s="600" t="s">
        <v>274</v>
      </c>
      <c r="F99" s="600" t="s">
        <v>274</v>
      </c>
      <c r="G99" s="601">
        <v>4</v>
      </c>
      <c r="H99" s="602">
        <f t="shared" si="20"/>
        <v>73.52941176470588</v>
      </c>
      <c r="I99" s="602">
        <f t="shared" si="21"/>
        <v>13.6</v>
      </c>
      <c r="J99" s="601">
        <v>2</v>
      </c>
      <c r="K99" s="602">
        <f>J99/C99*100000</f>
        <v>36.76470588235294</v>
      </c>
      <c r="L99" s="603">
        <f t="shared" si="23"/>
        <v>27.2</v>
      </c>
      <c r="M99" s="502"/>
      <c r="N99" s="497"/>
      <c r="O99" s="497"/>
      <c r="P99" s="497"/>
      <c r="Q99" s="497"/>
    </row>
    <row r="100" spans="1:17" ht="18" customHeight="1">
      <c r="A100" s="552" t="s">
        <v>231</v>
      </c>
      <c r="B100" s="510"/>
      <c r="C100" s="531">
        <f>SUM(C101:C104)</f>
        <v>26470</v>
      </c>
      <c r="D100" s="557">
        <f>SUM(D101:D104)</f>
        <v>4</v>
      </c>
      <c r="E100" s="558">
        <f>D100/C100*100000</f>
        <v>15.11144692104269</v>
      </c>
      <c r="F100" s="558">
        <f>C100/D100/100</f>
        <v>66.175</v>
      </c>
      <c r="G100" s="559">
        <f>SUM(G101:G104)</f>
        <v>19</v>
      </c>
      <c r="H100" s="558">
        <f t="shared" si="20"/>
        <v>71.77937287495277</v>
      </c>
      <c r="I100" s="558">
        <f t="shared" si="21"/>
        <v>13.93157894736842</v>
      </c>
      <c r="J100" s="559">
        <f>SUM(J101:J104)</f>
        <v>8</v>
      </c>
      <c r="K100" s="558">
        <f>J100/C100*100000</f>
        <v>30.22289384208538</v>
      </c>
      <c r="L100" s="534">
        <f t="shared" si="23"/>
        <v>33.0875</v>
      </c>
      <c r="M100" s="502"/>
      <c r="N100" s="497"/>
      <c r="O100" s="497"/>
      <c r="P100" s="497"/>
      <c r="Q100" s="497"/>
    </row>
    <row r="101" spans="1:17" ht="18" customHeight="1">
      <c r="A101" s="556"/>
      <c r="B101" s="510" t="s">
        <v>162</v>
      </c>
      <c r="C101" s="531">
        <v>6301</v>
      </c>
      <c r="D101" s="557">
        <v>1</v>
      </c>
      <c r="E101" s="558">
        <f>D101/C101*100000</f>
        <v>15.870496746548167</v>
      </c>
      <c r="F101" s="558">
        <f>C101/D101/100</f>
        <v>63.01</v>
      </c>
      <c r="G101" s="559">
        <v>6</v>
      </c>
      <c r="H101" s="558">
        <f t="shared" si="20"/>
        <v>95.222980479289</v>
      </c>
      <c r="I101" s="558">
        <f t="shared" si="21"/>
        <v>10.501666666666667</v>
      </c>
      <c r="J101" s="559">
        <v>2</v>
      </c>
      <c r="K101" s="558">
        <f>J101/C101*100000</f>
        <v>31.740993493096333</v>
      </c>
      <c r="L101" s="534">
        <f t="shared" si="23"/>
        <v>31.505</v>
      </c>
      <c r="M101" s="502"/>
      <c r="N101" s="497"/>
      <c r="O101" s="497"/>
      <c r="P101" s="497"/>
      <c r="Q101" s="497"/>
    </row>
    <row r="102" spans="1:17" ht="18" customHeight="1">
      <c r="A102" s="556"/>
      <c r="B102" s="510" t="s">
        <v>163</v>
      </c>
      <c r="C102" s="531">
        <v>10690</v>
      </c>
      <c r="D102" s="557">
        <v>2</v>
      </c>
      <c r="E102" s="558">
        <f>D102/C102*100000</f>
        <v>18.709073900841908</v>
      </c>
      <c r="F102" s="558">
        <f>C102/D102/100</f>
        <v>53.45</v>
      </c>
      <c r="G102" s="559">
        <v>5</v>
      </c>
      <c r="H102" s="558">
        <f t="shared" si="20"/>
        <v>46.77268475210477</v>
      </c>
      <c r="I102" s="558">
        <f t="shared" si="21"/>
        <v>21.38</v>
      </c>
      <c r="J102" s="559">
        <v>3</v>
      </c>
      <c r="K102" s="558">
        <f>J102/C102*100000</f>
        <v>28.063610851262865</v>
      </c>
      <c r="L102" s="534">
        <f t="shared" si="23"/>
        <v>35.63333333333333</v>
      </c>
      <c r="M102" s="502"/>
      <c r="N102" s="497"/>
      <c r="O102" s="497"/>
      <c r="P102" s="497"/>
      <c r="Q102" s="497"/>
    </row>
    <row r="103" spans="1:17" ht="18" customHeight="1">
      <c r="A103" s="556"/>
      <c r="B103" s="510" t="s">
        <v>164</v>
      </c>
      <c r="C103" s="531">
        <v>2470</v>
      </c>
      <c r="D103" s="560" t="s">
        <v>274</v>
      </c>
      <c r="E103" s="561" t="s">
        <v>274</v>
      </c>
      <c r="F103" s="561" t="s">
        <v>274</v>
      </c>
      <c r="G103" s="559">
        <v>2</v>
      </c>
      <c r="H103" s="558">
        <f t="shared" si="20"/>
        <v>80.97165991902834</v>
      </c>
      <c r="I103" s="558">
        <f t="shared" si="21"/>
        <v>12.35</v>
      </c>
      <c r="J103" s="604" t="s">
        <v>274</v>
      </c>
      <c r="K103" s="561" t="s">
        <v>274</v>
      </c>
      <c r="L103" s="605" t="s">
        <v>274</v>
      </c>
      <c r="M103" s="502"/>
      <c r="N103" s="497"/>
      <c r="O103" s="497"/>
      <c r="P103" s="497"/>
      <c r="Q103" s="497"/>
    </row>
    <row r="104" spans="1:17" ht="18" customHeight="1">
      <c r="A104" s="556"/>
      <c r="B104" s="510" t="s">
        <v>165</v>
      </c>
      <c r="C104" s="531">
        <v>7009</v>
      </c>
      <c r="D104" s="557">
        <v>1</v>
      </c>
      <c r="E104" s="558">
        <f>D104/C104*100000</f>
        <v>14.267370523612499</v>
      </c>
      <c r="F104" s="558">
        <f>C104/D104/100</f>
        <v>70.09</v>
      </c>
      <c r="G104" s="559">
        <v>6</v>
      </c>
      <c r="H104" s="558">
        <f t="shared" si="20"/>
        <v>85.60422314167499</v>
      </c>
      <c r="I104" s="558">
        <f t="shared" si="21"/>
        <v>11.681666666666667</v>
      </c>
      <c r="J104" s="559">
        <v>3</v>
      </c>
      <c r="K104" s="558">
        <f aca="true" t="shared" si="24" ref="K104:K119">J104/C104*100000</f>
        <v>42.802111570837496</v>
      </c>
      <c r="L104" s="534">
        <f aca="true" t="shared" si="25" ref="L104:L119">C104/J104/100</f>
        <v>23.363333333333333</v>
      </c>
      <c r="M104" s="502"/>
      <c r="N104" s="497"/>
      <c r="O104" s="497"/>
      <c r="P104" s="497"/>
      <c r="Q104" s="497"/>
    </row>
    <row r="105" spans="1:17" ht="18" customHeight="1">
      <c r="A105" s="552" t="s">
        <v>232</v>
      </c>
      <c r="B105" s="524"/>
      <c r="C105" s="525">
        <f>SUM(C106:C110)</f>
        <v>64549</v>
      </c>
      <c r="D105" s="553">
        <f>SUM(D106:D110)</f>
        <v>5</v>
      </c>
      <c r="E105" s="554">
        <f>D105/C105*100000</f>
        <v>7.746053385799935</v>
      </c>
      <c r="F105" s="554">
        <f>C105/D105/100</f>
        <v>129.09799999999998</v>
      </c>
      <c r="G105" s="555">
        <f>SUM(G106:G110)</f>
        <v>45</v>
      </c>
      <c r="H105" s="554">
        <f t="shared" si="20"/>
        <v>69.71448047219941</v>
      </c>
      <c r="I105" s="554">
        <f t="shared" si="21"/>
        <v>14.344222222222221</v>
      </c>
      <c r="J105" s="555">
        <f>SUM(J106:J110)</f>
        <v>27</v>
      </c>
      <c r="K105" s="554">
        <f t="shared" si="24"/>
        <v>41.82868828331965</v>
      </c>
      <c r="L105" s="529">
        <f t="shared" si="25"/>
        <v>23.90703703703704</v>
      </c>
      <c r="M105" s="502"/>
      <c r="N105" s="497"/>
      <c r="O105" s="497"/>
      <c r="P105" s="497"/>
      <c r="Q105" s="497"/>
    </row>
    <row r="106" spans="1:17" ht="18" customHeight="1">
      <c r="A106" s="556"/>
      <c r="B106" s="510" t="s">
        <v>233</v>
      </c>
      <c r="C106" s="531">
        <v>28945</v>
      </c>
      <c r="D106" s="557">
        <v>2</v>
      </c>
      <c r="E106" s="558">
        <f>D106/C106*100000</f>
        <v>6.909656244601831</v>
      </c>
      <c r="F106" s="558">
        <f>C106/D106/100</f>
        <v>144.725</v>
      </c>
      <c r="G106" s="559">
        <v>19</v>
      </c>
      <c r="H106" s="558">
        <f t="shared" si="20"/>
        <v>65.6417343237174</v>
      </c>
      <c r="I106" s="558">
        <f t="shared" si="21"/>
        <v>15.23421052631579</v>
      </c>
      <c r="J106" s="559">
        <v>10</v>
      </c>
      <c r="K106" s="558">
        <f t="shared" si="24"/>
        <v>34.548281223009155</v>
      </c>
      <c r="L106" s="534">
        <f t="shared" si="25"/>
        <v>28.945</v>
      </c>
      <c r="M106" s="502"/>
      <c r="N106" s="497"/>
      <c r="O106" s="497"/>
      <c r="P106" s="497"/>
      <c r="Q106" s="497"/>
    </row>
    <row r="107" spans="1:17" ht="18" customHeight="1">
      <c r="A107" s="556"/>
      <c r="B107" s="510" t="s">
        <v>166</v>
      </c>
      <c r="C107" s="531">
        <v>4832</v>
      </c>
      <c r="D107" s="560" t="s">
        <v>274</v>
      </c>
      <c r="E107" s="561" t="s">
        <v>274</v>
      </c>
      <c r="F107" s="561" t="s">
        <v>274</v>
      </c>
      <c r="G107" s="559">
        <v>3</v>
      </c>
      <c r="H107" s="558">
        <f t="shared" si="20"/>
        <v>62.08609271523179</v>
      </c>
      <c r="I107" s="558">
        <f t="shared" si="21"/>
        <v>16.10666666666667</v>
      </c>
      <c r="J107" s="559">
        <v>2</v>
      </c>
      <c r="K107" s="558">
        <f t="shared" si="24"/>
        <v>41.390728476821195</v>
      </c>
      <c r="L107" s="534">
        <f t="shared" si="25"/>
        <v>24.16</v>
      </c>
      <c r="M107" s="502"/>
      <c r="N107" s="497"/>
      <c r="O107" s="497"/>
      <c r="P107" s="497"/>
      <c r="Q107" s="497"/>
    </row>
    <row r="108" spans="1:17" ht="18" customHeight="1">
      <c r="A108" s="556"/>
      <c r="B108" s="510" t="s">
        <v>167</v>
      </c>
      <c r="C108" s="531">
        <v>17024</v>
      </c>
      <c r="D108" s="557">
        <v>1</v>
      </c>
      <c r="E108" s="558">
        <f aca="true" t="shared" si="26" ref="E108:E114">D108/C108*100000</f>
        <v>5.874060150375939</v>
      </c>
      <c r="F108" s="558">
        <f aca="true" t="shared" si="27" ref="F108:F114">C108/D108/100</f>
        <v>170.24</v>
      </c>
      <c r="G108" s="559">
        <v>16</v>
      </c>
      <c r="H108" s="558">
        <f t="shared" si="20"/>
        <v>93.98496240601503</v>
      </c>
      <c r="I108" s="558">
        <f t="shared" si="21"/>
        <v>10.64</v>
      </c>
      <c r="J108" s="559">
        <v>10</v>
      </c>
      <c r="K108" s="558">
        <f t="shared" si="24"/>
        <v>58.74060150375939</v>
      </c>
      <c r="L108" s="534">
        <f t="shared" si="25"/>
        <v>17.024</v>
      </c>
      <c r="M108" s="502"/>
      <c r="N108" s="497"/>
      <c r="O108" s="497"/>
      <c r="P108" s="497"/>
      <c r="Q108" s="497"/>
    </row>
    <row r="109" spans="1:17" ht="18" customHeight="1">
      <c r="A109" s="556"/>
      <c r="B109" s="510" t="s">
        <v>168</v>
      </c>
      <c r="C109" s="531">
        <v>6318</v>
      </c>
      <c r="D109" s="557">
        <v>1</v>
      </c>
      <c r="E109" s="558">
        <f t="shared" si="26"/>
        <v>15.827793605571383</v>
      </c>
      <c r="F109" s="558">
        <f t="shared" si="27"/>
        <v>63.18</v>
      </c>
      <c r="G109" s="559">
        <v>3</v>
      </c>
      <c r="H109" s="558">
        <f t="shared" si="20"/>
        <v>47.48338081671415</v>
      </c>
      <c r="I109" s="558">
        <f t="shared" si="21"/>
        <v>21.06</v>
      </c>
      <c r="J109" s="559">
        <v>2</v>
      </c>
      <c r="K109" s="558">
        <f t="shared" si="24"/>
        <v>31.655587211142766</v>
      </c>
      <c r="L109" s="534">
        <f t="shared" si="25"/>
        <v>31.59</v>
      </c>
      <c r="M109" s="502"/>
      <c r="N109" s="497"/>
      <c r="O109" s="497"/>
      <c r="P109" s="497"/>
      <c r="Q109" s="497"/>
    </row>
    <row r="110" spans="1:17" ht="18" customHeight="1">
      <c r="A110" s="579"/>
      <c r="B110" s="569" t="s">
        <v>169</v>
      </c>
      <c r="C110" s="570">
        <v>7430</v>
      </c>
      <c r="D110" s="606">
        <v>1</v>
      </c>
      <c r="E110" s="574">
        <f t="shared" si="26"/>
        <v>13.458950201884251</v>
      </c>
      <c r="F110" s="574">
        <f t="shared" si="27"/>
        <v>74.3</v>
      </c>
      <c r="G110" s="573">
        <v>4</v>
      </c>
      <c r="H110" s="574">
        <f t="shared" si="20"/>
        <v>53.835800807537005</v>
      </c>
      <c r="I110" s="574">
        <f t="shared" si="21"/>
        <v>18.575</v>
      </c>
      <c r="J110" s="573">
        <v>3</v>
      </c>
      <c r="K110" s="574">
        <f t="shared" si="24"/>
        <v>40.37685060565276</v>
      </c>
      <c r="L110" s="575">
        <f t="shared" si="25"/>
        <v>24.766666666666666</v>
      </c>
      <c r="M110" s="502"/>
      <c r="N110" s="497"/>
      <c r="O110" s="497"/>
      <c r="P110" s="497"/>
      <c r="Q110" s="497"/>
    </row>
    <row r="111" spans="1:13" s="522" customFormat="1" ht="18" customHeight="1">
      <c r="A111" s="607" t="s">
        <v>234</v>
      </c>
      <c r="B111" s="547"/>
      <c r="C111" s="548">
        <f>+C112+C119</f>
        <v>117437</v>
      </c>
      <c r="D111" s="608">
        <f>+D112++D119</f>
        <v>7</v>
      </c>
      <c r="E111" s="565">
        <f>D111/C111*100000</f>
        <v>5.960642727590112</v>
      </c>
      <c r="F111" s="566">
        <f>C111/D111/100</f>
        <v>167.76714285714286</v>
      </c>
      <c r="G111" s="608">
        <f>+G112++G119</f>
        <v>85</v>
      </c>
      <c r="H111" s="565">
        <f t="shared" si="20"/>
        <v>72.37923312073708</v>
      </c>
      <c r="I111" s="567">
        <f t="shared" si="21"/>
        <v>13.816117647058823</v>
      </c>
      <c r="J111" s="608">
        <f>+J112++J119</f>
        <v>49</v>
      </c>
      <c r="K111" s="518">
        <f t="shared" si="24"/>
        <v>41.72449909313079</v>
      </c>
      <c r="L111" s="520">
        <f t="shared" si="25"/>
        <v>23.96673469387755</v>
      </c>
      <c r="M111" s="521"/>
    </row>
    <row r="112" spans="1:17" ht="18" customHeight="1">
      <c r="A112" s="523" t="s">
        <v>235</v>
      </c>
      <c r="B112" s="524"/>
      <c r="C112" s="525">
        <f>SUM(C113:C118)</f>
        <v>71479</v>
      </c>
      <c r="D112" s="528">
        <f>SUM(D113:D118)</f>
        <v>4</v>
      </c>
      <c r="E112" s="527">
        <f t="shared" si="26"/>
        <v>5.596049189272374</v>
      </c>
      <c r="F112" s="527">
        <f t="shared" si="27"/>
        <v>178.6975</v>
      </c>
      <c r="G112" s="528">
        <f>SUM(G113:G118)</f>
        <v>52</v>
      </c>
      <c r="H112" s="527">
        <f t="shared" si="20"/>
        <v>72.74863946054086</v>
      </c>
      <c r="I112" s="527">
        <f t="shared" si="21"/>
        <v>13.745961538461538</v>
      </c>
      <c r="J112" s="528">
        <f>SUM(J113:J118)</f>
        <v>33</v>
      </c>
      <c r="K112" s="527">
        <f t="shared" si="24"/>
        <v>46.16740581149708</v>
      </c>
      <c r="L112" s="529">
        <f t="shared" si="25"/>
        <v>21.66030303030303</v>
      </c>
      <c r="M112" s="502"/>
      <c r="N112" s="497"/>
      <c r="O112" s="497"/>
      <c r="P112" s="497"/>
      <c r="Q112" s="497"/>
    </row>
    <row r="113" spans="1:17" ht="18" customHeight="1">
      <c r="A113" s="530"/>
      <c r="B113" s="510" t="s">
        <v>170</v>
      </c>
      <c r="C113" s="531">
        <v>10074</v>
      </c>
      <c r="D113" s="509">
        <v>2</v>
      </c>
      <c r="E113" s="532">
        <f t="shared" si="26"/>
        <v>19.85308715505261</v>
      </c>
      <c r="F113" s="532">
        <f t="shared" si="27"/>
        <v>50.37</v>
      </c>
      <c r="G113" s="533">
        <v>14</v>
      </c>
      <c r="H113" s="532">
        <f t="shared" si="20"/>
        <v>138.97161008536827</v>
      </c>
      <c r="I113" s="532">
        <f t="shared" si="21"/>
        <v>7.195714285714286</v>
      </c>
      <c r="J113" s="533">
        <v>5</v>
      </c>
      <c r="K113" s="532">
        <f t="shared" si="24"/>
        <v>49.63271788763153</v>
      </c>
      <c r="L113" s="534">
        <f t="shared" si="25"/>
        <v>20.148</v>
      </c>
      <c r="M113" s="502"/>
      <c r="N113" s="497"/>
      <c r="O113" s="497"/>
      <c r="P113" s="497"/>
      <c r="Q113" s="497"/>
    </row>
    <row r="114" spans="1:17" ht="18" customHeight="1">
      <c r="A114" s="530"/>
      <c r="B114" s="510" t="s">
        <v>171</v>
      </c>
      <c r="C114" s="531">
        <v>18968</v>
      </c>
      <c r="D114" s="509">
        <v>2</v>
      </c>
      <c r="E114" s="532">
        <f t="shared" si="26"/>
        <v>10.54407423028258</v>
      </c>
      <c r="F114" s="532">
        <f t="shared" si="27"/>
        <v>94.84</v>
      </c>
      <c r="G114" s="533">
        <v>12</v>
      </c>
      <c r="H114" s="532">
        <f t="shared" si="20"/>
        <v>63.26444538169549</v>
      </c>
      <c r="I114" s="532">
        <f t="shared" si="21"/>
        <v>15.806666666666667</v>
      </c>
      <c r="J114" s="533">
        <v>11</v>
      </c>
      <c r="K114" s="532">
        <f t="shared" si="24"/>
        <v>57.99240826655419</v>
      </c>
      <c r="L114" s="534">
        <f t="shared" si="25"/>
        <v>17.243636363636362</v>
      </c>
      <c r="M114" s="502"/>
      <c r="N114" s="497"/>
      <c r="O114" s="497"/>
      <c r="P114" s="497"/>
      <c r="Q114" s="497"/>
    </row>
    <row r="115" spans="1:17" ht="18" customHeight="1">
      <c r="A115" s="530"/>
      <c r="B115" s="510" t="s">
        <v>172</v>
      </c>
      <c r="C115" s="531">
        <v>7092</v>
      </c>
      <c r="D115" s="562" t="s">
        <v>274</v>
      </c>
      <c r="E115" s="563" t="s">
        <v>274</v>
      </c>
      <c r="F115" s="563" t="s">
        <v>274</v>
      </c>
      <c r="G115" s="533">
        <v>4</v>
      </c>
      <c r="H115" s="532">
        <f t="shared" si="20"/>
        <v>56.401579244218844</v>
      </c>
      <c r="I115" s="532">
        <f t="shared" si="21"/>
        <v>17.73</v>
      </c>
      <c r="J115" s="533">
        <v>4</v>
      </c>
      <c r="K115" s="532">
        <f t="shared" si="24"/>
        <v>56.401579244218844</v>
      </c>
      <c r="L115" s="534">
        <f t="shared" si="25"/>
        <v>17.73</v>
      </c>
      <c r="M115" s="502"/>
      <c r="N115" s="497"/>
      <c r="O115" s="497"/>
      <c r="P115" s="497"/>
      <c r="Q115" s="497"/>
    </row>
    <row r="116" spans="1:17" ht="18" customHeight="1">
      <c r="A116" s="530"/>
      <c r="B116" s="510" t="s">
        <v>173</v>
      </c>
      <c r="C116" s="531">
        <v>12017</v>
      </c>
      <c r="D116" s="562" t="s">
        <v>274</v>
      </c>
      <c r="E116" s="563" t="s">
        <v>274</v>
      </c>
      <c r="F116" s="563" t="s">
        <v>274</v>
      </c>
      <c r="G116" s="533">
        <v>8</v>
      </c>
      <c r="H116" s="532">
        <f t="shared" si="20"/>
        <v>66.5723558292419</v>
      </c>
      <c r="I116" s="532">
        <f t="shared" si="21"/>
        <v>15.02125</v>
      </c>
      <c r="J116" s="533">
        <v>4</v>
      </c>
      <c r="K116" s="532">
        <f t="shared" si="24"/>
        <v>33.28617791462095</v>
      </c>
      <c r="L116" s="534">
        <f t="shared" si="25"/>
        <v>30.0425</v>
      </c>
      <c r="M116" s="502"/>
      <c r="N116" s="497"/>
      <c r="O116" s="497"/>
      <c r="P116" s="497"/>
      <c r="Q116" s="497"/>
    </row>
    <row r="117" spans="1:17" ht="18" customHeight="1">
      <c r="A117" s="530"/>
      <c r="B117" s="510" t="s">
        <v>174</v>
      </c>
      <c r="C117" s="531">
        <v>13221</v>
      </c>
      <c r="D117" s="562" t="s">
        <v>274</v>
      </c>
      <c r="E117" s="563" t="s">
        <v>274</v>
      </c>
      <c r="F117" s="563" t="s">
        <v>274</v>
      </c>
      <c r="G117" s="533">
        <v>7</v>
      </c>
      <c r="H117" s="532">
        <f t="shared" si="20"/>
        <v>52.94607064518569</v>
      </c>
      <c r="I117" s="532">
        <f t="shared" si="21"/>
        <v>18.88714285714286</v>
      </c>
      <c r="J117" s="533">
        <v>4</v>
      </c>
      <c r="K117" s="532">
        <f t="shared" si="24"/>
        <v>30.25489751153468</v>
      </c>
      <c r="L117" s="534">
        <f t="shared" si="25"/>
        <v>33.0525</v>
      </c>
      <c r="M117" s="502"/>
      <c r="N117" s="497"/>
      <c r="O117" s="497"/>
      <c r="P117" s="497"/>
      <c r="Q117" s="497"/>
    </row>
    <row r="118" spans="1:17" ht="18" customHeight="1">
      <c r="A118" s="595"/>
      <c r="B118" s="510" t="s">
        <v>175</v>
      </c>
      <c r="C118" s="531">
        <v>10107</v>
      </c>
      <c r="D118" s="562" t="s">
        <v>274</v>
      </c>
      <c r="E118" s="563" t="s">
        <v>274</v>
      </c>
      <c r="F118" s="563" t="s">
        <v>274</v>
      </c>
      <c r="G118" s="533">
        <v>7</v>
      </c>
      <c r="H118" s="532">
        <f t="shared" si="20"/>
        <v>69.25892945483328</v>
      </c>
      <c r="I118" s="532">
        <f t="shared" si="21"/>
        <v>14.438571428571429</v>
      </c>
      <c r="J118" s="533">
        <v>5</v>
      </c>
      <c r="K118" s="532">
        <f t="shared" si="24"/>
        <v>49.47066389630949</v>
      </c>
      <c r="L118" s="534">
        <f t="shared" si="25"/>
        <v>20.214000000000002</v>
      </c>
      <c r="M118" s="502"/>
      <c r="N118" s="497"/>
      <c r="O118" s="497"/>
      <c r="P118" s="497"/>
      <c r="Q118" s="497"/>
    </row>
    <row r="119" spans="1:17" ht="18" customHeight="1">
      <c r="A119" s="556" t="s">
        <v>236</v>
      </c>
      <c r="B119" s="524" t="s">
        <v>237</v>
      </c>
      <c r="C119" s="525">
        <v>45958</v>
      </c>
      <c r="D119" s="528">
        <v>3</v>
      </c>
      <c r="E119" s="527">
        <f aca="true" t="shared" si="28" ref="E119:E124">D119/C119*100000</f>
        <v>6.527699203620697</v>
      </c>
      <c r="F119" s="527">
        <f aca="true" t="shared" si="29" ref="F119:F124">C119/D119/100</f>
        <v>153.19333333333333</v>
      </c>
      <c r="G119" s="528">
        <v>33</v>
      </c>
      <c r="H119" s="527">
        <f t="shared" si="20"/>
        <v>71.80469123982766</v>
      </c>
      <c r="I119" s="527">
        <f t="shared" si="21"/>
        <v>13.926666666666668</v>
      </c>
      <c r="J119" s="528">
        <v>16</v>
      </c>
      <c r="K119" s="527">
        <f t="shared" si="24"/>
        <v>34.81439575264372</v>
      </c>
      <c r="L119" s="529">
        <f t="shared" si="25"/>
        <v>28.72375</v>
      </c>
      <c r="M119" s="502"/>
      <c r="N119" s="497"/>
      <c r="O119" s="497"/>
      <c r="P119" s="497"/>
      <c r="Q119" s="497"/>
    </row>
    <row r="120" spans="1:13" s="522" customFormat="1" ht="18" customHeight="1">
      <c r="A120" s="535" t="s">
        <v>238</v>
      </c>
      <c r="B120" s="536"/>
      <c r="C120" s="537">
        <f>+C121+C122+C129</f>
        <v>154101</v>
      </c>
      <c r="D120" s="551">
        <f>+D121+D122+D129</f>
        <v>12</v>
      </c>
      <c r="E120" s="609">
        <f t="shared" si="28"/>
        <v>7.787100667743882</v>
      </c>
      <c r="F120" s="610">
        <f t="shared" si="29"/>
        <v>128.4175</v>
      </c>
      <c r="G120" s="551">
        <f>+G121+G122+G129</f>
        <v>142</v>
      </c>
      <c r="H120" s="565">
        <f>G120/C120*100000</f>
        <v>92.14735790163594</v>
      </c>
      <c r="I120" s="567">
        <f>C120/G120/100</f>
        <v>10.85218309859155</v>
      </c>
      <c r="J120" s="551">
        <f>+J121+J122+J129</f>
        <v>79</v>
      </c>
      <c r="K120" s="518">
        <f>J120/C120*100000</f>
        <v>51.26507939598056</v>
      </c>
      <c r="L120" s="520">
        <f>C120/J120/100</f>
        <v>19.506455696202533</v>
      </c>
      <c r="M120" s="521"/>
    </row>
    <row r="121" spans="1:17" ht="18" customHeight="1">
      <c r="A121" s="552" t="s">
        <v>239</v>
      </c>
      <c r="B121" s="524" t="s">
        <v>240</v>
      </c>
      <c r="C121" s="525">
        <v>39705</v>
      </c>
      <c r="D121" s="553">
        <v>3</v>
      </c>
      <c r="E121" s="611">
        <f t="shared" si="28"/>
        <v>7.555723460521345</v>
      </c>
      <c r="F121" s="612">
        <f t="shared" si="29"/>
        <v>132.35</v>
      </c>
      <c r="G121" s="555">
        <v>47</v>
      </c>
      <c r="H121" s="554">
        <f t="shared" si="20"/>
        <v>118.37300088150106</v>
      </c>
      <c r="I121" s="554">
        <f t="shared" si="21"/>
        <v>8.447872340425532</v>
      </c>
      <c r="J121" s="555">
        <v>26</v>
      </c>
      <c r="K121" s="554">
        <f aca="true" t="shared" si="30" ref="K121:K133">J121/C121*100000</f>
        <v>65.48293665785165</v>
      </c>
      <c r="L121" s="529">
        <f aca="true" t="shared" si="31" ref="L121:L133">C121/J121/100</f>
        <v>15.271153846153846</v>
      </c>
      <c r="M121" s="502"/>
      <c r="N121" s="497"/>
      <c r="O121" s="497"/>
      <c r="P121" s="497"/>
      <c r="Q121" s="497"/>
    </row>
    <row r="122" spans="1:17" ht="18" customHeight="1">
      <c r="A122" s="552" t="s">
        <v>293</v>
      </c>
      <c r="B122" s="524"/>
      <c r="C122" s="525">
        <f>SUM(C123:C128)</f>
        <v>61260</v>
      </c>
      <c r="D122" s="555">
        <f>SUM(D123:D128)</f>
        <v>4</v>
      </c>
      <c r="E122" s="558">
        <f t="shared" si="28"/>
        <v>6.52954619653934</v>
      </c>
      <c r="F122" s="613">
        <f t="shared" si="29"/>
        <v>153.15</v>
      </c>
      <c r="G122" s="525">
        <f>SUM(G123:G128)</f>
        <v>54</v>
      </c>
      <c r="H122" s="554">
        <f t="shared" si="20"/>
        <v>88.1488736532811</v>
      </c>
      <c r="I122" s="554">
        <f t="shared" si="21"/>
        <v>11.344444444444443</v>
      </c>
      <c r="J122" s="555">
        <f>SUM(J123:J128)</f>
        <v>27</v>
      </c>
      <c r="K122" s="554">
        <f t="shared" si="30"/>
        <v>44.07443682664055</v>
      </c>
      <c r="L122" s="529">
        <f t="shared" si="31"/>
        <v>22.688888888888886</v>
      </c>
      <c r="M122" s="502"/>
      <c r="N122" s="497"/>
      <c r="O122" s="497"/>
      <c r="P122" s="497"/>
      <c r="Q122" s="497"/>
    </row>
    <row r="123" spans="1:17" ht="18" customHeight="1">
      <c r="A123" s="556"/>
      <c r="B123" s="510" t="s">
        <v>176</v>
      </c>
      <c r="C123" s="531">
        <v>16269</v>
      </c>
      <c r="D123" s="560">
        <v>1</v>
      </c>
      <c r="E123" s="558">
        <f t="shared" si="28"/>
        <v>6.146659290675518</v>
      </c>
      <c r="F123" s="558">
        <f t="shared" si="29"/>
        <v>162.69</v>
      </c>
      <c r="G123" s="559">
        <v>21</v>
      </c>
      <c r="H123" s="558">
        <f t="shared" si="20"/>
        <v>129.07984510418586</v>
      </c>
      <c r="I123" s="558">
        <f t="shared" si="21"/>
        <v>7.747142857142856</v>
      </c>
      <c r="J123" s="559">
        <v>9</v>
      </c>
      <c r="K123" s="558">
        <f t="shared" si="30"/>
        <v>55.31993361607966</v>
      </c>
      <c r="L123" s="534">
        <f t="shared" si="31"/>
        <v>18.076666666666668</v>
      </c>
      <c r="M123" s="502"/>
      <c r="N123" s="497"/>
      <c r="O123" s="497"/>
      <c r="P123" s="497"/>
      <c r="Q123" s="497"/>
    </row>
    <row r="124" spans="1:17" ht="18" customHeight="1">
      <c r="A124" s="556"/>
      <c r="B124" s="510" t="s">
        <v>177</v>
      </c>
      <c r="C124" s="531">
        <v>6471</v>
      </c>
      <c r="D124" s="557">
        <v>1</v>
      </c>
      <c r="E124" s="558">
        <f t="shared" si="28"/>
        <v>15.453562046051616</v>
      </c>
      <c r="F124" s="558">
        <f t="shared" si="29"/>
        <v>64.71</v>
      </c>
      <c r="G124" s="559">
        <v>5</v>
      </c>
      <c r="H124" s="558">
        <f t="shared" si="20"/>
        <v>77.26781023025808</v>
      </c>
      <c r="I124" s="558">
        <f t="shared" si="21"/>
        <v>12.942</v>
      </c>
      <c r="J124" s="559">
        <v>3</v>
      </c>
      <c r="K124" s="558">
        <f t="shared" si="30"/>
        <v>46.36068613815484</v>
      </c>
      <c r="L124" s="534">
        <f t="shared" si="31"/>
        <v>21.57</v>
      </c>
      <c r="M124" s="502"/>
      <c r="N124" s="497"/>
      <c r="O124" s="497"/>
      <c r="P124" s="497"/>
      <c r="Q124" s="497"/>
    </row>
    <row r="125" spans="1:17" ht="18" customHeight="1">
      <c r="A125" s="556"/>
      <c r="B125" s="510" t="s">
        <v>178</v>
      </c>
      <c r="C125" s="531">
        <v>9815</v>
      </c>
      <c r="D125" s="560" t="s">
        <v>274</v>
      </c>
      <c r="E125" s="561" t="s">
        <v>274</v>
      </c>
      <c r="F125" s="561" t="s">
        <v>274</v>
      </c>
      <c r="G125" s="559">
        <v>8</v>
      </c>
      <c r="H125" s="558">
        <f t="shared" si="20"/>
        <v>81.5078960774325</v>
      </c>
      <c r="I125" s="558">
        <f t="shared" si="21"/>
        <v>12.26875</v>
      </c>
      <c r="J125" s="559">
        <v>5</v>
      </c>
      <c r="K125" s="558">
        <f t="shared" si="30"/>
        <v>50.94243504839531</v>
      </c>
      <c r="L125" s="534">
        <f t="shared" si="31"/>
        <v>19.63</v>
      </c>
      <c r="M125" s="502"/>
      <c r="N125" s="497"/>
      <c r="O125" s="497"/>
      <c r="P125" s="497"/>
      <c r="Q125" s="497"/>
    </row>
    <row r="126" spans="1:17" ht="18" customHeight="1">
      <c r="A126" s="556"/>
      <c r="B126" s="510" t="s">
        <v>152</v>
      </c>
      <c r="C126" s="531">
        <v>8794</v>
      </c>
      <c r="D126" s="560">
        <v>1</v>
      </c>
      <c r="E126" s="558">
        <f>D126/C126*100000</f>
        <v>11.37138958380714</v>
      </c>
      <c r="F126" s="558">
        <f>C126/D126/100</f>
        <v>87.94</v>
      </c>
      <c r="G126" s="559">
        <v>6</v>
      </c>
      <c r="H126" s="558">
        <f t="shared" si="20"/>
        <v>68.22833750284285</v>
      </c>
      <c r="I126" s="558">
        <f t="shared" si="21"/>
        <v>14.656666666666668</v>
      </c>
      <c r="J126" s="559">
        <v>2</v>
      </c>
      <c r="K126" s="558">
        <f t="shared" si="30"/>
        <v>22.74277916761428</v>
      </c>
      <c r="L126" s="534">
        <f t="shared" si="31"/>
        <v>43.97</v>
      </c>
      <c r="M126" s="502"/>
      <c r="N126" s="497"/>
      <c r="O126" s="497"/>
      <c r="P126" s="497"/>
      <c r="Q126" s="497"/>
    </row>
    <row r="127" spans="1:17" ht="18" customHeight="1">
      <c r="A127" s="556"/>
      <c r="B127" s="510" t="s">
        <v>179</v>
      </c>
      <c r="C127" s="531">
        <v>11215</v>
      </c>
      <c r="D127" s="560" t="s">
        <v>274</v>
      </c>
      <c r="E127" s="561" t="s">
        <v>274</v>
      </c>
      <c r="F127" s="561" t="s">
        <v>274</v>
      </c>
      <c r="G127" s="559">
        <v>10</v>
      </c>
      <c r="H127" s="558">
        <f t="shared" si="20"/>
        <v>89.16629514043692</v>
      </c>
      <c r="I127" s="558">
        <f t="shared" si="21"/>
        <v>11.215</v>
      </c>
      <c r="J127" s="559">
        <v>3</v>
      </c>
      <c r="K127" s="558">
        <f t="shared" si="30"/>
        <v>26.74988854213107</v>
      </c>
      <c r="L127" s="534">
        <f t="shared" si="31"/>
        <v>37.38333333333333</v>
      </c>
      <c r="M127" s="502"/>
      <c r="N127" s="497"/>
      <c r="O127" s="497"/>
      <c r="P127" s="497"/>
      <c r="Q127" s="497"/>
    </row>
    <row r="128" spans="1:17" ht="18" customHeight="1">
      <c r="A128" s="556"/>
      <c r="B128" s="510" t="s">
        <v>180</v>
      </c>
      <c r="C128" s="531">
        <v>8696</v>
      </c>
      <c r="D128" s="560">
        <v>1</v>
      </c>
      <c r="E128" s="558">
        <f>D128/C128*100000</f>
        <v>11.499540018399264</v>
      </c>
      <c r="F128" s="558">
        <f>C128/D128/100</f>
        <v>86.96</v>
      </c>
      <c r="G128" s="559">
        <v>4</v>
      </c>
      <c r="H128" s="558">
        <f t="shared" si="20"/>
        <v>45.998160073597056</v>
      </c>
      <c r="I128" s="558">
        <f t="shared" si="21"/>
        <v>21.74</v>
      </c>
      <c r="J128" s="559">
        <v>5</v>
      </c>
      <c r="K128" s="558">
        <f t="shared" si="30"/>
        <v>57.497700091996315</v>
      </c>
      <c r="L128" s="534">
        <f t="shared" si="31"/>
        <v>17.392</v>
      </c>
      <c r="M128" s="502"/>
      <c r="N128" s="497"/>
      <c r="O128" s="497"/>
      <c r="P128" s="497"/>
      <c r="Q128" s="497"/>
    </row>
    <row r="129" spans="1:17" ht="18" customHeight="1">
      <c r="A129" s="552" t="s">
        <v>294</v>
      </c>
      <c r="B129" s="524"/>
      <c r="C129" s="525">
        <f>SUM(C130:C133)</f>
        <v>53136</v>
      </c>
      <c r="D129" s="555">
        <f>SUM(D130:D133)</f>
        <v>5</v>
      </c>
      <c r="E129" s="554">
        <f>D129/C129*100000</f>
        <v>9.409816320385426</v>
      </c>
      <c r="F129" s="554">
        <f>C129/D129/100</f>
        <v>106.272</v>
      </c>
      <c r="G129" s="555">
        <f>SUM(G130:G133)</f>
        <v>41</v>
      </c>
      <c r="H129" s="554">
        <f t="shared" si="20"/>
        <v>77.1604938271605</v>
      </c>
      <c r="I129" s="554">
        <f t="shared" si="21"/>
        <v>12.96</v>
      </c>
      <c r="J129" s="555">
        <f>SUM(J130:J133)</f>
        <v>26</v>
      </c>
      <c r="K129" s="554">
        <f t="shared" si="30"/>
        <v>48.931044866004214</v>
      </c>
      <c r="L129" s="529">
        <f t="shared" si="31"/>
        <v>20.436923076923076</v>
      </c>
      <c r="M129" s="502"/>
      <c r="N129" s="497"/>
      <c r="O129" s="497"/>
      <c r="P129" s="497"/>
      <c r="Q129" s="497"/>
    </row>
    <row r="130" spans="1:17" ht="18" customHeight="1">
      <c r="A130" s="556"/>
      <c r="B130" s="510" t="s">
        <v>181</v>
      </c>
      <c r="C130" s="531">
        <v>6185</v>
      </c>
      <c r="D130" s="557">
        <v>1</v>
      </c>
      <c r="E130" s="558">
        <f>D130/C130*100000</f>
        <v>16.168148746968473</v>
      </c>
      <c r="F130" s="558">
        <f>C130/D130/100</f>
        <v>61.85</v>
      </c>
      <c r="G130" s="559">
        <v>6</v>
      </c>
      <c r="H130" s="558">
        <f t="shared" si="20"/>
        <v>97.00889248181083</v>
      </c>
      <c r="I130" s="558">
        <f t="shared" si="21"/>
        <v>10.308333333333332</v>
      </c>
      <c r="J130" s="559">
        <v>2</v>
      </c>
      <c r="K130" s="558">
        <f t="shared" si="30"/>
        <v>32.33629749393695</v>
      </c>
      <c r="L130" s="534">
        <f t="shared" si="31"/>
        <v>30.925</v>
      </c>
      <c r="M130" s="502"/>
      <c r="N130" s="497"/>
      <c r="O130" s="497"/>
      <c r="P130" s="497"/>
      <c r="Q130" s="497"/>
    </row>
    <row r="131" spans="1:17" ht="18" customHeight="1">
      <c r="A131" s="556"/>
      <c r="B131" s="510" t="s">
        <v>182</v>
      </c>
      <c r="C131" s="531">
        <v>11877</v>
      </c>
      <c r="D131" s="560" t="s">
        <v>274</v>
      </c>
      <c r="E131" s="561" t="s">
        <v>274</v>
      </c>
      <c r="F131" s="561" t="s">
        <v>274</v>
      </c>
      <c r="G131" s="559">
        <v>7</v>
      </c>
      <c r="H131" s="558">
        <f t="shared" si="20"/>
        <v>58.93744211501221</v>
      </c>
      <c r="I131" s="558">
        <f t="shared" si="21"/>
        <v>16.967142857142857</v>
      </c>
      <c r="J131" s="559">
        <v>6</v>
      </c>
      <c r="K131" s="558">
        <f t="shared" si="30"/>
        <v>50.51780752715332</v>
      </c>
      <c r="L131" s="534">
        <f t="shared" si="31"/>
        <v>19.795</v>
      </c>
      <c r="M131" s="502"/>
      <c r="N131" s="497"/>
      <c r="O131" s="497"/>
      <c r="P131" s="497"/>
      <c r="Q131" s="497"/>
    </row>
    <row r="132" spans="1:17" ht="18" customHeight="1">
      <c r="A132" s="556"/>
      <c r="B132" s="510" t="s">
        <v>183</v>
      </c>
      <c r="C132" s="531">
        <v>16404</v>
      </c>
      <c r="D132" s="557">
        <v>3</v>
      </c>
      <c r="E132" s="558">
        <f>D132/C132*100000</f>
        <v>18.2882223847842</v>
      </c>
      <c r="F132" s="558">
        <f>C132/D132/100</f>
        <v>54.68</v>
      </c>
      <c r="G132" s="559">
        <v>12</v>
      </c>
      <c r="H132" s="558">
        <f t="shared" si="20"/>
        <v>73.1528895391368</v>
      </c>
      <c r="I132" s="558">
        <f t="shared" si="21"/>
        <v>13.67</v>
      </c>
      <c r="J132" s="559">
        <v>12</v>
      </c>
      <c r="K132" s="558">
        <f t="shared" si="30"/>
        <v>73.1528895391368</v>
      </c>
      <c r="L132" s="534">
        <f t="shared" si="31"/>
        <v>13.67</v>
      </c>
      <c r="M132" s="502"/>
      <c r="N132" s="497"/>
      <c r="O132" s="497"/>
      <c r="P132" s="497"/>
      <c r="Q132" s="497"/>
    </row>
    <row r="133" spans="1:17" ht="18" customHeight="1">
      <c r="A133" s="579"/>
      <c r="B133" s="569" t="s">
        <v>184</v>
      </c>
      <c r="C133" s="531">
        <v>18670</v>
      </c>
      <c r="D133" s="557">
        <v>1</v>
      </c>
      <c r="E133" s="558">
        <f>D133/C133*100000</f>
        <v>5.356186395286556</v>
      </c>
      <c r="F133" s="558">
        <f>C133/D133/100</f>
        <v>186.7</v>
      </c>
      <c r="G133" s="559">
        <v>16</v>
      </c>
      <c r="H133" s="558">
        <f t="shared" si="20"/>
        <v>85.69898232458489</v>
      </c>
      <c r="I133" s="558">
        <f t="shared" si="21"/>
        <v>11.66875</v>
      </c>
      <c r="J133" s="559">
        <v>6</v>
      </c>
      <c r="K133" s="558">
        <f t="shared" si="30"/>
        <v>32.13711837171933</v>
      </c>
      <c r="L133" s="585">
        <f t="shared" si="31"/>
        <v>31.116666666666664</v>
      </c>
      <c r="M133" s="502"/>
      <c r="N133" s="497"/>
      <c r="O133" s="497"/>
      <c r="P133" s="497"/>
      <c r="Q133" s="497"/>
    </row>
    <row r="134" spans="1:17" ht="18" customHeight="1">
      <c r="A134" s="506"/>
      <c r="B134" s="513"/>
      <c r="C134" s="506"/>
      <c r="D134" s="506"/>
      <c r="E134" s="506"/>
      <c r="F134" s="506"/>
      <c r="G134" s="506"/>
      <c r="H134" s="614" t="s">
        <v>185</v>
      </c>
      <c r="I134" s="614" t="s">
        <v>185</v>
      </c>
      <c r="J134" s="506"/>
      <c r="K134" s="506"/>
      <c r="L134" s="506"/>
      <c r="M134" s="497"/>
      <c r="N134" s="497"/>
      <c r="O134" s="497"/>
      <c r="P134" s="497"/>
      <c r="Q134" s="497"/>
    </row>
    <row r="135" spans="1:12" ht="14.25">
      <c r="A135" s="496"/>
      <c r="B135" s="496"/>
      <c r="C135" s="496"/>
      <c r="D135" s="496"/>
      <c r="E135" s="496"/>
      <c r="F135" s="496"/>
      <c r="G135" s="496"/>
      <c r="H135" s="496"/>
      <c r="I135" s="496"/>
      <c r="J135" s="496"/>
      <c r="K135" s="496"/>
      <c r="L135" s="496"/>
    </row>
    <row r="136" spans="1:12" ht="14.25">
      <c r="A136" s="496"/>
      <c r="B136" s="496"/>
      <c r="C136" s="496"/>
      <c r="D136" s="496"/>
      <c r="E136" s="496"/>
      <c r="F136" s="496"/>
      <c r="G136" s="496"/>
      <c r="H136" s="496"/>
      <c r="I136" s="496"/>
      <c r="J136" s="496"/>
      <c r="K136" s="496"/>
      <c r="L136" s="496"/>
    </row>
    <row r="137" spans="1:12" ht="14.25">
      <c r="A137" s="496"/>
      <c r="B137" s="496"/>
      <c r="C137" s="496"/>
      <c r="D137" s="496"/>
      <c r="E137" s="496"/>
      <c r="F137" s="496"/>
      <c r="G137" s="496"/>
      <c r="H137" s="496"/>
      <c r="I137" s="496"/>
      <c r="J137" s="496"/>
      <c r="K137" s="496"/>
      <c r="L137" s="496"/>
    </row>
    <row r="138" spans="1:12" ht="14.25">
      <c r="A138" s="496"/>
      <c r="B138" s="496"/>
      <c r="C138" s="496"/>
      <c r="D138" s="496"/>
      <c r="E138" s="496"/>
      <c r="F138" s="496"/>
      <c r="G138" s="496"/>
      <c r="H138" s="496"/>
      <c r="I138" s="496"/>
      <c r="J138" s="496"/>
      <c r="K138" s="496"/>
      <c r="L138" s="496"/>
    </row>
    <row r="139" spans="1:12" ht="14.25">
      <c r="A139" s="496"/>
      <c r="B139" s="496"/>
      <c r="C139" s="496"/>
      <c r="D139" s="496"/>
      <c r="E139" s="496"/>
      <c r="F139" s="496"/>
      <c r="G139" s="496"/>
      <c r="H139" s="496"/>
      <c r="I139" s="496"/>
      <c r="J139" s="496"/>
      <c r="K139" s="496"/>
      <c r="L139" s="496"/>
    </row>
    <row r="140" spans="1:12" ht="14.25">
      <c r="A140" s="496"/>
      <c r="B140" s="496"/>
      <c r="C140" s="496"/>
      <c r="D140" s="496"/>
      <c r="E140" s="496"/>
      <c r="F140" s="496"/>
      <c r="G140" s="496"/>
      <c r="H140" s="496"/>
      <c r="I140" s="496"/>
      <c r="J140" s="496"/>
      <c r="K140" s="496"/>
      <c r="L140" s="496"/>
    </row>
    <row r="141" spans="1:12" ht="14.25">
      <c r="A141" s="496"/>
      <c r="B141" s="496"/>
      <c r="C141" s="496"/>
      <c r="D141" s="496"/>
      <c r="E141" s="496"/>
      <c r="F141" s="496"/>
      <c r="G141" s="496"/>
      <c r="H141" s="496"/>
      <c r="I141" s="496"/>
      <c r="J141" s="496"/>
      <c r="K141" s="496"/>
      <c r="L141" s="496"/>
    </row>
    <row r="142" spans="1:12" ht="14.25">
      <c r="A142" s="496"/>
      <c r="B142" s="496"/>
      <c r="C142" s="496"/>
      <c r="D142" s="496"/>
      <c r="E142" s="496"/>
      <c r="F142" s="496"/>
      <c r="G142" s="496"/>
      <c r="H142" s="496"/>
      <c r="I142" s="496"/>
      <c r="J142" s="496"/>
      <c r="K142" s="496"/>
      <c r="L142" s="496"/>
    </row>
    <row r="143" spans="1:12" ht="14.25">
      <c r="A143" s="496"/>
      <c r="B143" s="496"/>
      <c r="C143" s="496"/>
      <c r="D143" s="496"/>
      <c r="E143" s="496"/>
      <c r="F143" s="496"/>
      <c r="G143" s="496"/>
      <c r="H143" s="496"/>
      <c r="I143" s="496"/>
      <c r="J143" s="496"/>
      <c r="K143" s="496"/>
      <c r="L143" s="496"/>
    </row>
    <row r="144" spans="1:12" ht="14.25">
      <c r="A144" s="496"/>
      <c r="B144" s="496"/>
      <c r="C144" s="496"/>
      <c r="D144" s="496"/>
      <c r="E144" s="496"/>
      <c r="F144" s="496"/>
      <c r="G144" s="496"/>
      <c r="H144" s="496"/>
      <c r="I144" s="496"/>
      <c r="J144" s="496"/>
      <c r="K144" s="496"/>
      <c r="L144" s="496"/>
    </row>
    <row r="145" spans="1:12" ht="14.25">
      <c r="A145" s="496"/>
      <c r="B145" s="496"/>
      <c r="C145" s="496"/>
      <c r="D145" s="496"/>
      <c r="E145" s="496"/>
      <c r="F145" s="496"/>
      <c r="G145" s="496"/>
      <c r="H145" s="496"/>
      <c r="I145" s="496"/>
      <c r="J145" s="496"/>
      <c r="K145" s="496"/>
      <c r="L145" s="496"/>
    </row>
    <row r="146" spans="1:12" ht="14.25">
      <c r="A146" s="496"/>
      <c r="B146" s="496"/>
      <c r="C146" s="496"/>
      <c r="D146" s="496"/>
      <c r="E146" s="496"/>
      <c r="F146" s="496"/>
      <c r="G146" s="496"/>
      <c r="H146" s="496"/>
      <c r="I146" s="496"/>
      <c r="J146" s="496"/>
      <c r="K146" s="496"/>
      <c r="L146" s="496"/>
    </row>
    <row r="147" spans="1:12" ht="14.25">
      <c r="A147" s="496"/>
      <c r="B147" s="496"/>
      <c r="C147" s="496"/>
      <c r="D147" s="496"/>
      <c r="E147" s="496"/>
      <c r="F147" s="496"/>
      <c r="G147" s="496"/>
      <c r="H147" s="496"/>
      <c r="I147" s="496"/>
      <c r="J147" s="496"/>
      <c r="K147" s="496"/>
      <c r="L147" s="496"/>
    </row>
    <row r="148" spans="1:12" ht="14.25">
      <c r="A148" s="496"/>
      <c r="B148" s="496"/>
      <c r="C148" s="496"/>
      <c r="D148" s="496"/>
      <c r="E148" s="496"/>
      <c r="F148" s="496"/>
      <c r="G148" s="496"/>
      <c r="H148" s="496"/>
      <c r="I148" s="496"/>
      <c r="J148" s="496"/>
      <c r="K148" s="496"/>
      <c r="L148" s="496"/>
    </row>
    <row r="149" spans="1:12" ht="14.25">
      <c r="A149" s="496"/>
      <c r="B149" s="496"/>
      <c r="C149" s="496"/>
      <c r="D149" s="496"/>
      <c r="E149" s="496"/>
      <c r="F149" s="496"/>
      <c r="G149" s="496"/>
      <c r="H149" s="496"/>
      <c r="I149" s="496"/>
      <c r="J149" s="496"/>
      <c r="K149" s="496"/>
      <c r="L149" s="496"/>
    </row>
    <row r="150" spans="1:12" ht="14.25">
      <c r="A150" s="496"/>
      <c r="B150" s="496"/>
      <c r="C150" s="496"/>
      <c r="D150" s="496"/>
      <c r="E150" s="496"/>
      <c r="F150" s="496"/>
      <c r="G150" s="496"/>
      <c r="H150" s="496"/>
      <c r="I150" s="496"/>
      <c r="J150" s="496"/>
      <c r="K150" s="496"/>
      <c r="L150" s="496"/>
    </row>
    <row r="151" spans="1:12" ht="14.25">
      <c r="A151" s="496"/>
      <c r="B151" s="496"/>
      <c r="C151" s="496"/>
      <c r="D151" s="496"/>
      <c r="E151" s="496"/>
      <c r="F151" s="496"/>
      <c r="G151" s="496"/>
      <c r="H151" s="496"/>
      <c r="I151" s="496"/>
      <c r="J151" s="496"/>
      <c r="K151" s="496"/>
      <c r="L151" s="496"/>
    </row>
    <row r="152" spans="1:12" ht="14.25">
      <c r="A152" s="496"/>
      <c r="B152" s="496"/>
      <c r="C152" s="496"/>
      <c r="D152" s="496"/>
      <c r="E152" s="496"/>
      <c r="F152" s="496"/>
      <c r="G152" s="496"/>
      <c r="H152" s="496"/>
      <c r="I152" s="496"/>
      <c r="J152" s="496"/>
      <c r="K152" s="496"/>
      <c r="L152" s="496"/>
    </row>
    <row r="153" spans="1:12" ht="14.25">
      <c r="A153" s="496"/>
      <c r="B153" s="496"/>
      <c r="C153" s="496"/>
      <c r="D153" s="496"/>
      <c r="E153" s="496"/>
      <c r="F153" s="496"/>
      <c r="G153" s="496"/>
      <c r="H153" s="496"/>
      <c r="I153" s="496"/>
      <c r="J153" s="496"/>
      <c r="K153" s="496"/>
      <c r="L153" s="496"/>
    </row>
    <row r="154" spans="1:12" ht="14.25">
      <c r="A154" s="496"/>
      <c r="B154" s="496"/>
      <c r="C154" s="496"/>
      <c r="D154" s="496"/>
      <c r="E154" s="496"/>
      <c r="F154" s="496"/>
      <c r="G154" s="496"/>
      <c r="H154" s="496"/>
      <c r="I154" s="496"/>
      <c r="J154" s="496"/>
      <c r="K154" s="496"/>
      <c r="L154" s="496"/>
    </row>
    <row r="155" spans="1:12" ht="14.25">
      <c r="A155" s="496"/>
      <c r="B155" s="496"/>
      <c r="C155" s="496"/>
      <c r="D155" s="496"/>
      <c r="E155" s="496"/>
      <c r="F155" s="496"/>
      <c r="G155" s="496"/>
      <c r="H155" s="496"/>
      <c r="I155" s="496"/>
      <c r="J155" s="496"/>
      <c r="K155" s="496"/>
      <c r="L155" s="496"/>
    </row>
    <row r="156" spans="1:12" ht="14.25">
      <c r="A156" s="496"/>
      <c r="B156" s="496"/>
      <c r="C156" s="496"/>
      <c r="D156" s="496"/>
      <c r="E156" s="496"/>
      <c r="F156" s="496"/>
      <c r="G156" s="496"/>
      <c r="H156" s="496"/>
      <c r="I156" s="496"/>
      <c r="J156" s="496"/>
      <c r="K156" s="496"/>
      <c r="L156" s="496"/>
    </row>
    <row r="157" spans="1:12" ht="14.25">
      <c r="A157" s="496"/>
      <c r="B157" s="496"/>
      <c r="C157" s="496"/>
      <c r="D157" s="496"/>
      <c r="E157" s="496"/>
      <c r="F157" s="496"/>
      <c r="G157" s="496"/>
      <c r="H157" s="496"/>
      <c r="I157" s="496"/>
      <c r="J157" s="496"/>
      <c r="K157" s="496"/>
      <c r="L157" s="496"/>
    </row>
    <row r="158" spans="1:12" ht="14.25">
      <c r="A158" s="496"/>
      <c r="B158" s="496"/>
      <c r="C158" s="496"/>
      <c r="D158" s="496"/>
      <c r="E158" s="496"/>
      <c r="F158" s="496"/>
      <c r="G158" s="496"/>
      <c r="H158" s="496"/>
      <c r="I158" s="496"/>
      <c r="J158" s="496"/>
      <c r="K158" s="496"/>
      <c r="L158" s="496"/>
    </row>
    <row r="159" spans="1:12" ht="14.25">
      <c r="A159" s="496"/>
      <c r="B159" s="496"/>
      <c r="C159" s="496"/>
      <c r="D159" s="496"/>
      <c r="E159" s="496"/>
      <c r="F159" s="496"/>
      <c r="G159" s="496"/>
      <c r="H159" s="496"/>
      <c r="I159" s="496"/>
      <c r="J159" s="496"/>
      <c r="K159" s="496"/>
      <c r="L159" s="496"/>
    </row>
    <row r="160" spans="1:12" ht="14.25">
      <c r="A160" s="496"/>
      <c r="B160" s="496"/>
      <c r="C160" s="496"/>
      <c r="D160" s="496"/>
      <c r="E160" s="496"/>
      <c r="F160" s="496"/>
      <c r="G160" s="496"/>
      <c r="H160" s="496"/>
      <c r="I160" s="496"/>
      <c r="J160" s="496"/>
      <c r="K160" s="496"/>
      <c r="L160" s="496"/>
    </row>
  </sheetData>
  <sheetProtection sheet="1" objects="1" scenarios="1"/>
  <mergeCells count="9">
    <mergeCell ref="D72:F72"/>
    <mergeCell ref="G72:I72"/>
    <mergeCell ref="J72:L72"/>
    <mergeCell ref="G3:I3"/>
    <mergeCell ref="J3:L3"/>
    <mergeCell ref="K71:L71"/>
    <mergeCell ref="A69:L69"/>
    <mergeCell ref="A70:L70"/>
    <mergeCell ref="D3:F3"/>
  </mergeCells>
  <printOptions horizontalCentered="1" verticalCentered="1"/>
  <pageMargins left="0.62" right="0.38" top="0.66" bottom="0.57" header="0" footer="0"/>
  <pageSetup horizontalDpi="300" verticalDpi="300" orientation="portrait" paperSize="9" scale="63" r:id="rId1"/>
  <rowBreaks count="1" manualBreakCount="1">
    <brk id="7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142"/>
  <sheetViews>
    <sheetView showOutlineSymbols="0" workbookViewId="0" topLeftCell="A1">
      <selection activeCell="B1" sqref="B1"/>
    </sheetView>
  </sheetViews>
  <sheetFormatPr defaultColWidth="9.00390625" defaultRowHeight="13.5"/>
  <cols>
    <col min="1" max="1" width="7.25390625" style="618" customWidth="1"/>
    <col min="2" max="2" width="10.25390625" style="618" customWidth="1"/>
    <col min="3" max="3" width="11.75390625" style="618" customWidth="1"/>
    <col min="4" max="4" width="12.25390625" style="618" customWidth="1"/>
    <col min="5" max="5" width="6.375" style="618" customWidth="1"/>
    <col min="6" max="6" width="7.375" style="618" customWidth="1"/>
    <col min="7" max="7" width="11.50390625" style="618" customWidth="1"/>
    <col min="8" max="8" width="11.375" style="618" customWidth="1"/>
    <col min="9" max="9" width="10.375" style="618" customWidth="1"/>
    <col min="10" max="10" width="12.625" style="618" customWidth="1"/>
    <col min="11" max="11" width="10.625" style="618" customWidth="1"/>
    <col min="12" max="12" width="8.25390625" style="618" customWidth="1"/>
    <col min="13" max="13" width="9.00390625" style="618" customWidth="1"/>
    <col min="14" max="14" width="10.50390625" style="618" customWidth="1"/>
    <col min="15" max="15" width="11.125" style="618" customWidth="1"/>
    <col min="16" max="16" width="10.00390625" style="618" customWidth="1"/>
    <col min="17" max="18" width="10.75390625" style="618" customWidth="1"/>
    <col min="19" max="20" width="15.125" style="618" customWidth="1"/>
    <col min="21" max="16384" width="10.75390625" style="618" customWidth="1"/>
  </cols>
  <sheetData>
    <row r="1" spans="1:16" ht="33.75" customHeight="1" thickBot="1">
      <c r="A1" s="615" t="s">
        <v>350</v>
      </c>
      <c r="B1" s="616"/>
      <c r="C1" s="616"/>
      <c r="D1" s="616"/>
      <c r="E1" s="616"/>
      <c r="F1" s="616"/>
      <c r="G1" s="616"/>
      <c r="H1" s="616"/>
      <c r="I1" s="616"/>
      <c r="J1" s="617"/>
      <c r="K1" s="617"/>
      <c r="L1" s="617"/>
      <c r="M1" s="617"/>
      <c r="N1" s="617"/>
      <c r="O1" s="617"/>
      <c r="P1" s="617"/>
    </row>
    <row r="2" spans="1:16" ht="18" customHeight="1">
      <c r="A2" s="619"/>
      <c r="B2" s="861" t="s">
        <v>295</v>
      </c>
      <c r="C2" s="865" t="s">
        <v>337</v>
      </c>
      <c r="D2" s="866"/>
      <c r="E2" s="866"/>
      <c r="F2" s="866"/>
      <c r="G2" s="866"/>
      <c r="H2" s="866"/>
      <c r="I2" s="877"/>
      <c r="J2" s="865" t="s">
        <v>338</v>
      </c>
      <c r="K2" s="866"/>
      <c r="L2" s="866"/>
      <c r="M2" s="866"/>
      <c r="N2" s="866"/>
      <c r="O2" s="866"/>
      <c r="P2" s="867"/>
    </row>
    <row r="3" spans="1:16" ht="18" customHeight="1">
      <c r="A3" s="879" t="s">
        <v>296</v>
      </c>
      <c r="B3" s="862"/>
      <c r="C3" s="871" t="s">
        <v>339</v>
      </c>
      <c r="D3" s="884"/>
      <c r="E3" s="884"/>
      <c r="F3" s="884"/>
      <c r="G3" s="884"/>
      <c r="H3" s="885"/>
      <c r="I3" s="887" t="s">
        <v>340</v>
      </c>
      <c r="J3" s="886" t="s">
        <v>339</v>
      </c>
      <c r="K3" s="884"/>
      <c r="L3" s="884"/>
      <c r="M3" s="884"/>
      <c r="N3" s="884"/>
      <c r="O3" s="885"/>
      <c r="P3" s="874" t="s">
        <v>340</v>
      </c>
    </row>
    <row r="4" spans="1:19" ht="18" customHeight="1">
      <c r="A4" s="880"/>
      <c r="B4" s="863"/>
      <c r="C4" s="620"/>
      <c r="D4" s="621" t="s">
        <v>341</v>
      </c>
      <c r="E4" s="622" t="s">
        <v>93</v>
      </c>
      <c r="F4" s="623" t="s">
        <v>342</v>
      </c>
      <c r="G4" s="620" t="s">
        <v>343</v>
      </c>
      <c r="H4" s="624" t="s">
        <v>344</v>
      </c>
      <c r="I4" s="888"/>
      <c r="J4" s="621"/>
      <c r="K4" s="621" t="s">
        <v>345</v>
      </c>
      <c r="L4" s="622" t="s">
        <v>93</v>
      </c>
      <c r="M4" s="623" t="s">
        <v>342</v>
      </c>
      <c r="N4" s="620" t="s">
        <v>343</v>
      </c>
      <c r="O4" s="624" t="s">
        <v>344</v>
      </c>
      <c r="P4" s="875"/>
      <c r="S4" s="618" t="s">
        <v>346</v>
      </c>
    </row>
    <row r="5" spans="1:16" ht="18" customHeight="1" thickBot="1">
      <c r="A5" s="625"/>
      <c r="B5" s="864"/>
      <c r="C5" s="627"/>
      <c r="D5" s="626" t="s">
        <v>347</v>
      </c>
      <c r="E5" s="628" t="s">
        <v>348</v>
      </c>
      <c r="F5" s="629" t="s">
        <v>348</v>
      </c>
      <c r="G5" s="630" t="s">
        <v>348</v>
      </c>
      <c r="H5" s="631" t="s">
        <v>348</v>
      </c>
      <c r="I5" s="889"/>
      <c r="J5" s="627"/>
      <c r="K5" s="626" t="s">
        <v>347</v>
      </c>
      <c r="L5" s="628" t="s">
        <v>348</v>
      </c>
      <c r="M5" s="629" t="s">
        <v>348</v>
      </c>
      <c r="N5" s="630" t="s">
        <v>348</v>
      </c>
      <c r="O5" s="626" t="s">
        <v>348</v>
      </c>
      <c r="P5" s="876"/>
    </row>
    <row r="6" spans="1:23" s="642" customFormat="1" ht="18" customHeight="1">
      <c r="A6" s="632"/>
      <c r="B6" s="633" t="s">
        <v>75</v>
      </c>
      <c r="C6" s="634">
        <f aca="true" t="shared" si="0" ref="C6:I6">C7+C17+C21+C28+C35+C51+C61+C89+C109+C118</f>
        <v>65117</v>
      </c>
      <c r="D6" s="634">
        <f t="shared" si="0"/>
        <v>11945</v>
      </c>
      <c r="E6" s="634">
        <f t="shared" si="0"/>
        <v>48</v>
      </c>
      <c r="F6" s="634">
        <f t="shared" si="0"/>
        <v>505</v>
      </c>
      <c r="G6" s="635">
        <f t="shared" si="0"/>
        <v>14462</v>
      </c>
      <c r="H6" s="635">
        <f t="shared" si="0"/>
        <v>38157</v>
      </c>
      <c r="I6" s="634">
        <f t="shared" si="0"/>
        <v>4711</v>
      </c>
      <c r="J6" s="636">
        <f aca="true" t="shared" si="1" ref="J6:P6">C6/$T6*100000</f>
        <v>1165.5092178270986</v>
      </c>
      <c r="K6" s="636">
        <f t="shared" si="1"/>
        <v>213.7998926078396</v>
      </c>
      <c r="L6" s="636">
        <f t="shared" si="1"/>
        <v>0.8591372829783425</v>
      </c>
      <c r="M6" s="637">
        <f t="shared" si="1"/>
        <v>9.03884016466798</v>
      </c>
      <c r="N6" s="637">
        <f t="shared" si="1"/>
        <v>258.8509038840165</v>
      </c>
      <c r="O6" s="637">
        <f t="shared" si="1"/>
        <v>682.9604438875962</v>
      </c>
      <c r="P6" s="638">
        <f t="shared" si="1"/>
        <v>84.32074458564524</v>
      </c>
      <c r="Q6" s="639">
        <f>Q7+Q17+Q21+Q28+Q35+Q51+Q61+Q89+Q109+Q118</f>
        <v>0</v>
      </c>
      <c r="R6" s="640">
        <f>R7+R17+R21+R28+R35+R51+R61+R89+R109+R118</f>
        <v>0</v>
      </c>
      <c r="S6" s="640">
        <f>S7+S17+S21+S28+S35+S51+S61+S89+S109+S118</f>
        <v>5591881</v>
      </c>
      <c r="T6" s="641">
        <v>5587000</v>
      </c>
      <c r="U6" s="641"/>
      <c r="V6" s="641"/>
      <c r="W6" s="641"/>
    </row>
    <row r="7" spans="1:23" s="642" customFormat="1" ht="18" customHeight="1">
      <c r="A7" s="643" t="s">
        <v>104</v>
      </c>
      <c r="B7" s="644" t="s">
        <v>104</v>
      </c>
      <c r="C7" s="645">
        <f>D7+E7+F7+G7+H7</f>
        <v>19011</v>
      </c>
      <c r="D7" s="645">
        <f aca="true" t="shared" si="2" ref="D7:I7">SUM(D8:D16)</f>
        <v>3732</v>
      </c>
      <c r="E7" s="646">
        <f t="shared" si="2"/>
        <v>10</v>
      </c>
      <c r="F7" s="645">
        <f t="shared" si="2"/>
        <v>100</v>
      </c>
      <c r="G7" s="646">
        <f t="shared" si="2"/>
        <v>3517</v>
      </c>
      <c r="H7" s="647">
        <f t="shared" si="2"/>
        <v>11652</v>
      </c>
      <c r="I7" s="648">
        <f t="shared" si="2"/>
        <v>928</v>
      </c>
      <c r="J7" s="649">
        <f aca="true" t="shared" si="3" ref="J7:O51">C7/$S7*100000</f>
        <v>1250.8240793011018</v>
      </c>
      <c r="K7" s="650">
        <f t="shared" si="3"/>
        <v>245.54602408877554</v>
      </c>
      <c r="L7" s="636">
        <f t="shared" si="3"/>
        <v>0.6579475457898595</v>
      </c>
      <c r="M7" s="637">
        <f t="shared" si="3"/>
        <v>6.579475457898594</v>
      </c>
      <c r="N7" s="649">
        <f t="shared" si="3"/>
        <v>231.40015185429357</v>
      </c>
      <c r="O7" s="649">
        <f>H7/$S7*100000</f>
        <v>766.6404803543443</v>
      </c>
      <c r="P7" s="638">
        <f aca="true" t="shared" si="4" ref="P7:P67">I7/$S7*100000</f>
        <v>61.05753224929896</v>
      </c>
      <c r="R7" s="651"/>
      <c r="S7" s="651">
        <f>SUM(S8:S16)</f>
        <v>1519878</v>
      </c>
      <c r="T7" s="651"/>
      <c r="U7" s="651"/>
      <c r="V7" s="651"/>
      <c r="W7" s="651"/>
    </row>
    <row r="8" spans="1:23" ht="18" customHeight="1">
      <c r="A8" s="652"/>
      <c r="B8" s="653" t="s">
        <v>297</v>
      </c>
      <c r="C8" s="654">
        <f>D8+E8+F8+G8+H8</f>
        <v>1074</v>
      </c>
      <c r="D8" s="654">
        <v>0</v>
      </c>
      <c r="E8" s="655">
        <v>0</v>
      </c>
      <c r="F8" s="654">
        <v>0</v>
      </c>
      <c r="G8" s="656">
        <v>267</v>
      </c>
      <c r="H8" s="656">
        <v>807</v>
      </c>
      <c r="I8" s="657">
        <v>143</v>
      </c>
      <c r="J8" s="658">
        <f t="shared" si="3"/>
        <v>528.5901310155427</v>
      </c>
      <c r="K8" s="659">
        <f t="shared" si="3"/>
        <v>0</v>
      </c>
      <c r="L8" s="660">
        <f t="shared" si="3"/>
        <v>0</v>
      </c>
      <c r="M8" s="661">
        <f t="shared" si="3"/>
        <v>0</v>
      </c>
      <c r="N8" s="658">
        <f t="shared" si="3"/>
        <v>131.40927838095894</v>
      </c>
      <c r="O8" s="658">
        <f t="shared" si="3"/>
        <v>397.1808526345838</v>
      </c>
      <c r="P8" s="662">
        <f t="shared" si="4"/>
        <v>70.38025021901547</v>
      </c>
      <c r="R8" s="663"/>
      <c r="S8" s="664">
        <v>203182</v>
      </c>
      <c r="T8" s="664"/>
      <c r="U8" s="664"/>
      <c r="V8" s="664"/>
      <c r="W8" s="664"/>
    </row>
    <row r="9" spans="1:23" ht="18" customHeight="1">
      <c r="A9" s="652"/>
      <c r="B9" s="653" t="s">
        <v>298</v>
      </c>
      <c r="C9" s="654">
        <f aca="true" t="shared" si="5" ref="C9:C67">D9+E9+F9+G9+H9</f>
        <v>994</v>
      </c>
      <c r="D9" s="654">
        <v>0</v>
      </c>
      <c r="E9" s="655">
        <v>0</v>
      </c>
      <c r="F9" s="654">
        <v>0</v>
      </c>
      <c r="G9" s="656">
        <v>409</v>
      </c>
      <c r="H9" s="656">
        <v>585</v>
      </c>
      <c r="I9" s="657">
        <v>74</v>
      </c>
      <c r="J9" s="658">
        <f t="shared" si="3"/>
        <v>782.7819471897812</v>
      </c>
      <c r="K9" s="659">
        <f t="shared" si="3"/>
        <v>0</v>
      </c>
      <c r="L9" s="660">
        <f t="shared" si="3"/>
        <v>0</v>
      </c>
      <c r="M9" s="661">
        <f t="shared" si="3"/>
        <v>0</v>
      </c>
      <c r="N9" s="658">
        <f t="shared" si="3"/>
        <v>322.0903585519322</v>
      </c>
      <c r="O9" s="658">
        <f t="shared" si="3"/>
        <v>460.6915886378492</v>
      </c>
      <c r="P9" s="662">
        <f t="shared" si="4"/>
        <v>58.27551719521511</v>
      </c>
      <c r="R9" s="663"/>
      <c r="S9" s="664">
        <v>126983</v>
      </c>
      <c r="T9" s="664"/>
      <c r="U9" s="664"/>
      <c r="V9" s="664"/>
      <c r="W9" s="664"/>
    </row>
    <row r="10" spans="1:23" ht="18" customHeight="1">
      <c r="A10" s="652"/>
      <c r="B10" s="653" t="s">
        <v>299</v>
      </c>
      <c r="C10" s="654">
        <f t="shared" si="5"/>
        <v>1675</v>
      </c>
      <c r="D10" s="654">
        <v>300</v>
      </c>
      <c r="E10" s="655">
        <v>0</v>
      </c>
      <c r="F10" s="654">
        <v>0</v>
      </c>
      <c r="G10" s="656">
        <v>216</v>
      </c>
      <c r="H10" s="656">
        <v>1159</v>
      </c>
      <c r="I10" s="657">
        <v>45</v>
      </c>
      <c r="J10" s="658">
        <f t="shared" si="3"/>
        <v>1558.183019060997</v>
      </c>
      <c r="K10" s="659">
        <f t="shared" si="3"/>
        <v>279.0775556527159</v>
      </c>
      <c r="L10" s="660">
        <f t="shared" si="3"/>
        <v>0</v>
      </c>
      <c r="M10" s="661">
        <f t="shared" si="3"/>
        <v>0</v>
      </c>
      <c r="N10" s="658">
        <f t="shared" si="3"/>
        <v>200.93584006995545</v>
      </c>
      <c r="O10" s="658">
        <f t="shared" si="3"/>
        <v>1078.1696233383257</v>
      </c>
      <c r="P10" s="662">
        <f t="shared" si="4"/>
        <v>41.861633347907386</v>
      </c>
      <c r="R10" s="663"/>
      <c r="S10" s="664">
        <v>107497</v>
      </c>
      <c r="T10" s="664"/>
      <c r="U10" s="664"/>
      <c r="V10" s="664"/>
      <c r="W10" s="664"/>
    </row>
    <row r="11" spans="1:23" ht="18" customHeight="1">
      <c r="A11" s="652"/>
      <c r="B11" s="653" t="s">
        <v>300</v>
      </c>
      <c r="C11" s="654">
        <f t="shared" si="5"/>
        <v>1341</v>
      </c>
      <c r="D11" s="654">
        <v>0</v>
      </c>
      <c r="E11" s="655">
        <v>0</v>
      </c>
      <c r="F11" s="654">
        <v>0</v>
      </c>
      <c r="G11" s="656">
        <v>371</v>
      </c>
      <c r="H11" s="656">
        <v>970</v>
      </c>
      <c r="I11" s="657">
        <v>38</v>
      </c>
      <c r="J11" s="658">
        <f t="shared" si="3"/>
        <v>1288.023589753441</v>
      </c>
      <c r="K11" s="659">
        <f t="shared" si="3"/>
        <v>0</v>
      </c>
      <c r="L11" s="660">
        <f t="shared" si="3"/>
        <v>0</v>
      </c>
      <c r="M11" s="661">
        <f t="shared" si="3"/>
        <v>0</v>
      </c>
      <c r="N11" s="658">
        <f t="shared" si="3"/>
        <v>356.3435882166492</v>
      </c>
      <c r="O11" s="658">
        <f t="shared" si="3"/>
        <v>931.6800015367917</v>
      </c>
      <c r="P11" s="662">
        <f t="shared" si="4"/>
        <v>36.49880418391555</v>
      </c>
      <c r="R11" s="663"/>
      <c r="S11" s="664">
        <v>104113</v>
      </c>
      <c r="T11" s="664"/>
      <c r="U11" s="664"/>
      <c r="V11" s="664"/>
      <c r="W11" s="664"/>
    </row>
    <row r="12" spans="1:23" ht="18" customHeight="1">
      <c r="A12" s="652"/>
      <c r="B12" s="653" t="s">
        <v>301</v>
      </c>
      <c r="C12" s="654">
        <f t="shared" si="5"/>
        <v>1566</v>
      </c>
      <c r="D12" s="654">
        <v>0</v>
      </c>
      <c r="E12" s="655">
        <v>0</v>
      </c>
      <c r="F12" s="654">
        <v>0</v>
      </c>
      <c r="G12" s="656">
        <v>506</v>
      </c>
      <c r="H12" s="656">
        <v>1060</v>
      </c>
      <c r="I12" s="657">
        <v>191</v>
      </c>
      <c r="J12" s="658">
        <f t="shared" si="3"/>
        <v>909.9889592655006</v>
      </c>
      <c r="K12" s="659">
        <f t="shared" si="3"/>
        <v>0</v>
      </c>
      <c r="L12" s="660">
        <f t="shared" si="3"/>
        <v>0</v>
      </c>
      <c r="M12" s="661">
        <f t="shared" si="3"/>
        <v>0</v>
      </c>
      <c r="N12" s="658">
        <f t="shared" si="3"/>
        <v>294.0321924574351</v>
      </c>
      <c r="O12" s="658">
        <f t="shared" si="3"/>
        <v>615.9567668080655</v>
      </c>
      <c r="P12" s="662">
        <f t="shared" si="4"/>
        <v>110.9884362833401</v>
      </c>
      <c r="R12" s="663"/>
      <c r="S12" s="664">
        <v>172090</v>
      </c>
      <c r="T12" s="664"/>
      <c r="U12" s="664"/>
      <c r="V12" s="664"/>
      <c r="W12" s="664"/>
    </row>
    <row r="13" spans="1:23" ht="18" customHeight="1">
      <c r="A13" s="652"/>
      <c r="B13" s="653" t="s">
        <v>302</v>
      </c>
      <c r="C13" s="654">
        <f t="shared" si="5"/>
        <v>1023</v>
      </c>
      <c r="D13" s="654">
        <v>0</v>
      </c>
      <c r="E13" s="655">
        <v>0</v>
      </c>
      <c r="F13" s="654">
        <v>0</v>
      </c>
      <c r="G13" s="656">
        <v>158</v>
      </c>
      <c r="H13" s="656">
        <v>865</v>
      </c>
      <c r="I13" s="657">
        <v>78</v>
      </c>
      <c r="J13" s="658">
        <f t="shared" si="3"/>
        <v>457.53387897490944</v>
      </c>
      <c r="K13" s="659">
        <f t="shared" si="3"/>
        <v>0</v>
      </c>
      <c r="L13" s="660">
        <f t="shared" si="3"/>
        <v>0</v>
      </c>
      <c r="M13" s="661">
        <f t="shared" si="3"/>
        <v>0</v>
      </c>
      <c r="N13" s="658">
        <f t="shared" si="3"/>
        <v>70.66505657676998</v>
      </c>
      <c r="O13" s="658">
        <f t="shared" si="3"/>
        <v>386.86882239813946</v>
      </c>
      <c r="P13" s="662">
        <f t="shared" si="4"/>
        <v>34.88528109486113</v>
      </c>
      <c r="R13" s="663"/>
      <c r="S13" s="664">
        <v>223590</v>
      </c>
      <c r="T13" s="664"/>
      <c r="U13" s="664"/>
      <c r="V13" s="664"/>
      <c r="W13" s="664"/>
    </row>
    <row r="14" spans="1:23" ht="18" customHeight="1">
      <c r="A14" s="652"/>
      <c r="B14" s="653" t="s">
        <v>303</v>
      </c>
      <c r="C14" s="654">
        <f t="shared" si="5"/>
        <v>3744</v>
      </c>
      <c r="D14" s="654">
        <v>1563</v>
      </c>
      <c r="E14" s="655">
        <v>0</v>
      </c>
      <c r="F14" s="654">
        <v>0</v>
      </c>
      <c r="G14" s="656">
        <v>886</v>
      </c>
      <c r="H14" s="656">
        <v>1295</v>
      </c>
      <c r="I14" s="657">
        <v>149</v>
      </c>
      <c r="J14" s="658">
        <f t="shared" si="3"/>
        <v>1660.0969276678388</v>
      </c>
      <c r="K14" s="659">
        <f t="shared" si="3"/>
        <v>693.0372590664615</v>
      </c>
      <c r="L14" s="660">
        <f t="shared" si="3"/>
        <v>0</v>
      </c>
      <c r="M14" s="661">
        <f t="shared" si="3"/>
        <v>0</v>
      </c>
      <c r="N14" s="658">
        <f t="shared" si="3"/>
        <v>392.8541340581478</v>
      </c>
      <c r="O14" s="658">
        <f t="shared" si="3"/>
        <v>574.2055345432295</v>
      </c>
      <c r="P14" s="662">
        <f t="shared" si="4"/>
        <v>66.06689161925961</v>
      </c>
      <c r="R14" s="663"/>
      <c r="S14" s="664">
        <v>225529</v>
      </c>
      <c r="T14" s="664"/>
      <c r="U14" s="664"/>
      <c r="V14" s="664"/>
      <c r="W14" s="664"/>
    </row>
    <row r="15" spans="1:23" ht="18" customHeight="1">
      <c r="A15" s="652"/>
      <c r="B15" s="653" t="s">
        <v>304</v>
      </c>
      <c r="C15" s="654">
        <f t="shared" si="5"/>
        <v>3908</v>
      </c>
      <c r="D15" s="654">
        <v>46</v>
      </c>
      <c r="E15" s="655">
        <v>10</v>
      </c>
      <c r="F15" s="654">
        <v>0</v>
      </c>
      <c r="G15" s="656">
        <v>345</v>
      </c>
      <c r="H15" s="656">
        <v>3507</v>
      </c>
      <c r="I15" s="657">
        <v>52</v>
      </c>
      <c r="J15" s="658">
        <f t="shared" si="3"/>
        <v>3409.1107350349807</v>
      </c>
      <c r="K15" s="659">
        <f t="shared" si="3"/>
        <v>40.12771080133294</v>
      </c>
      <c r="L15" s="660">
        <f t="shared" si="3"/>
        <v>8.723415391594118</v>
      </c>
      <c r="M15" s="661">
        <f t="shared" si="3"/>
        <v>0</v>
      </c>
      <c r="N15" s="658">
        <f t="shared" si="3"/>
        <v>300.957831009997</v>
      </c>
      <c r="O15" s="658">
        <f t="shared" si="3"/>
        <v>3059.301777832057</v>
      </c>
      <c r="P15" s="662">
        <f t="shared" si="4"/>
        <v>45.36176003628941</v>
      </c>
      <c r="R15" s="663"/>
      <c r="S15" s="664">
        <v>114634</v>
      </c>
      <c r="T15" s="664"/>
      <c r="U15" s="664"/>
      <c r="V15" s="664"/>
      <c r="W15" s="664"/>
    </row>
    <row r="16" spans="1:23" ht="18" customHeight="1">
      <c r="A16" s="652"/>
      <c r="B16" s="653" t="s">
        <v>305</v>
      </c>
      <c r="C16" s="665">
        <f t="shared" si="5"/>
        <v>3686</v>
      </c>
      <c r="D16" s="654">
        <v>1823</v>
      </c>
      <c r="E16" s="655">
        <v>0</v>
      </c>
      <c r="F16" s="654">
        <v>100</v>
      </c>
      <c r="G16" s="656">
        <v>359</v>
      </c>
      <c r="H16" s="656">
        <v>1404</v>
      </c>
      <c r="I16" s="657">
        <v>158</v>
      </c>
      <c r="J16" s="658">
        <f t="shared" si="3"/>
        <v>1521.5058201931809</v>
      </c>
      <c r="K16" s="659">
        <f t="shared" si="3"/>
        <v>752.4973169322216</v>
      </c>
      <c r="L16" s="660">
        <f t="shared" si="3"/>
        <v>0</v>
      </c>
      <c r="M16" s="661">
        <f t="shared" si="3"/>
        <v>41.277965821844305</v>
      </c>
      <c r="N16" s="658">
        <f t="shared" si="3"/>
        <v>148.187897300421</v>
      </c>
      <c r="O16" s="666">
        <f t="shared" si="3"/>
        <v>579.542640138694</v>
      </c>
      <c r="P16" s="662">
        <f t="shared" si="4"/>
        <v>65.21918599851399</v>
      </c>
      <c r="R16" s="663"/>
      <c r="S16" s="664">
        <v>242260</v>
      </c>
      <c r="T16" s="664"/>
      <c r="U16" s="664"/>
      <c r="V16" s="664"/>
      <c r="W16" s="664"/>
    </row>
    <row r="17" spans="1:23" s="642" customFormat="1" ht="18" customHeight="1">
      <c r="A17" s="667" t="s">
        <v>77</v>
      </c>
      <c r="B17" s="668"/>
      <c r="C17" s="669">
        <f>D17+E17+F17+G17+H17</f>
        <v>9592</v>
      </c>
      <c r="D17" s="670">
        <f aca="true" t="shared" si="6" ref="D17:I17">SUM(D18:D20)</f>
        <v>821</v>
      </c>
      <c r="E17" s="670">
        <f t="shared" si="6"/>
        <v>0</v>
      </c>
      <c r="F17" s="670">
        <f t="shared" si="6"/>
        <v>59</v>
      </c>
      <c r="G17" s="671">
        <f t="shared" si="6"/>
        <v>2337</v>
      </c>
      <c r="H17" s="671">
        <f t="shared" si="6"/>
        <v>6375</v>
      </c>
      <c r="I17" s="670">
        <f t="shared" si="6"/>
        <v>641</v>
      </c>
      <c r="J17" s="672">
        <f>C17/$S17*100000</f>
        <v>948.4746486728078</v>
      </c>
      <c r="K17" s="673">
        <f>D17/$S17*100000</f>
        <v>81.18199401171552</v>
      </c>
      <c r="L17" s="674">
        <f t="shared" si="3"/>
        <v>0</v>
      </c>
      <c r="M17" s="675">
        <f t="shared" si="3"/>
        <v>5.834028802303552</v>
      </c>
      <c r="N17" s="672">
        <f t="shared" si="3"/>
        <v>231.08686967768475</v>
      </c>
      <c r="O17" s="676">
        <f t="shared" si="3"/>
        <v>630.371756181104</v>
      </c>
      <c r="P17" s="677">
        <f t="shared" si="4"/>
        <v>63.38326207248435</v>
      </c>
      <c r="R17" s="651"/>
      <c r="S17" s="640">
        <f>SUM(S18:S20)</f>
        <v>1011308</v>
      </c>
      <c r="T17" s="678"/>
      <c r="U17" s="678"/>
      <c r="V17" s="678"/>
      <c r="W17" s="678"/>
    </row>
    <row r="18" spans="1:23" ht="18" customHeight="1">
      <c r="A18" s="679" t="s">
        <v>105</v>
      </c>
      <c r="B18" s="653" t="s">
        <v>105</v>
      </c>
      <c r="C18" s="680">
        <f t="shared" si="5"/>
        <v>4082</v>
      </c>
      <c r="D18" s="654">
        <v>0</v>
      </c>
      <c r="E18" s="654">
        <v>0</v>
      </c>
      <c r="F18" s="654">
        <v>0</v>
      </c>
      <c r="G18" s="654">
        <v>1181</v>
      </c>
      <c r="H18" s="654">
        <v>2901</v>
      </c>
      <c r="I18" s="654">
        <v>314</v>
      </c>
      <c r="J18" s="658">
        <f t="shared" si="3"/>
        <v>883.8520532996132</v>
      </c>
      <c r="K18" s="658">
        <f t="shared" si="3"/>
        <v>0</v>
      </c>
      <c r="L18" s="658">
        <f t="shared" si="3"/>
        <v>0</v>
      </c>
      <c r="M18" s="658">
        <f t="shared" si="3"/>
        <v>0</v>
      </c>
      <c r="N18" s="658">
        <f t="shared" si="3"/>
        <v>255.71515799775682</v>
      </c>
      <c r="O18" s="681">
        <f t="shared" si="3"/>
        <v>628.1368953018565</v>
      </c>
      <c r="P18" s="662">
        <f t="shared" si="4"/>
        <v>67.98861948458564</v>
      </c>
      <c r="R18" s="663"/>
      <c r="S18" s="664">
        <v>461842</v>
      </c>
      <c r="T18" s="664"/>
      <c r="U18" s="664"/>
      <c r="V18" s="664"/>
      <c r="W18" s="664"/>
    </row>
    <row r="19" spans="1:23" ht="18" customHeight="1">
      <c r="A19" s="682" t="s">
        <v>106</v>
      </c>
      <c r="B19" s="683" t="s">
        <v>106</v>
      </c>
      <c r="C19" s="684">
        <f t="shared" si="5"/>
        <v>5098</v>
      </c>
      <c r="D19" s="685">
        <v>821</v>
      </c>
      <c r="E19" s="685">
        <v>0</v>
      </c>
      <c r="F19" s="685">
        <v>59</v>
      </c>
      <c r="G19" s="685">
        <v>1116</v>
      </c>
      <c r="H19" s="685">
        <v>3102</v>
      </c>
      <c r="I19" s="685">
        <v>282</v>
      </c>
      <c r="J19" s="686">
        <f t="shared" si="3"/>
        <v>1109.5923804217234</v>
      </c>
      <c r="K19" s="686">
        <f t="shared" si="3"/>
        <v>178.6926921000853</v>
      </c>
      <c r="L19" s="686">
        <f t="shared" si="3"/>
        <v>0</v>
      </c>
      <c r="M19" s="686">
        <f t="shared" si="3"/>
        <v>12.841496752624888</v>
      </c>
      <c r="N19" s="686">
        <f t="shared" si="3"/>
        <v>242.90017586320977</v>
      </c>
      <c r="O19" s="681">
        <f t="shared" si="3"/>
        <v>675.1580157058035</v>
      </c>
      <c r="P19" s="687">
        <f t="shared" si="4"/>
        <v>61.378001427800314</v>
      </c>
      <c r="R19" s="663"/>
      <c r="S19" s="664">
        <v>459448</v>
      </c>
      <c r="T19" s="664"/>
      <c r="U19" s="664"/>
      <c r="V19" s="664"/>
      <c r="W19" s="664"/>
    </row>
    <row r="20" spans="1:23" ht="18" customHeight="1">
      <c r="A20" s="688" t="s">
        <v>306</v>
      </c>
      <c r="B20" s="689" t="s">
        <v>107</v>
      </c>
      <c r="C20" s="690">
        <f t="shared" si="5"/>
        <v>412</v>
      </c>
      <c r="D20" s="665">
        <v>0</v>
      </c>
      <c r="E20" s="665">
        <v>0</v>
      </c>
      <c r="F20" s="665">
        <v>0</v>
      </c>
      <c r="G20" s="665">
        <v>40</v>
      </c>
      <c r="H20" s="665">
        <v>372</v>
      </c>
      <c r="I20" s="665">
        <v>45</v>
      </c>
      <c r="J20" s="666">
        <f t="shared" si="3"/>
        <v>457.6862405296718</v>
      </c>
      <c r="K20" s="666">
        <f t="shared" si="3"/>
        <v>0</v>
      </c>
      <c r="L20" s="666">
        <f t="shared" si="3"/>
        <v>0</v>
      </c>
      <c r="M20" s="666">
        <f t="shared" si="3"/>
        <v>0</v>
      </c>
      <c r="N20" s="666">
        <f t="shared" si="3"/>
        <v>44.435557332977844</v>
      </c>
      <c r="O20" s="691">
        <f t="shared" si="3"/>
        <v>413.250683196694</v>
      </c>
      <c r="P20" s="692">
        <f t="shared" si="4"/>
        <v>49.99000199960008</v>
      </c>
      <c r="R20" s="663"/>
      <c r="S20" s="664">
        <v>90018</v>
      </c>
      <c r="T20" s="664"/>
      <c r="U20" s="664"/>
      <c r="V20" s="664"/>
      <c r="W20" s="664"/>
    </row>
    <row r="21" spans="1:23" s="642" customFormat="1" ht="18" customHeight="1">
      <c r="A21" s="693" t="s">
        <v>78</v>
      </c>
      <c r="B21" s="694"/>
      <c r="C21" s="669">
        <f>D21+E21+F21+G21+H21</f>
        <v>8017</v>
      </c>
      <c r="D21" s="634">
        <f aca="true" t="shared" si="7" ref="D21:I21">D22+D23+D24+D27</f>
        <v>1482</v>
      </c>
      <c r="E21" s="634">
        <f t="shared" si="7"/>
        <v>0</v>
      </c>
      <c r="F21" s="634">
        <f t="shared" si="7"/>
        <v>200</v>
      </c>
      <c r="G21" s="635">
        <f t="shared" si="7"/>
        <v>2226</v>
      </c>
      <c r="H21" s="635">
        <f t="shared" si="7"/>
        <v>4109</v>
      </c>
      <c r="I21" s="634">
        <f t="shared" si="7"/>
        <v>452</v>
      </c>
      <c r="J21" s="672">
        <f>C21/$S21*100000</f>
        <v>1123.4474998143237</v>
      </c>
      <c r="K21" s="673">
        <f t="shared" si="3"/>
        <v>207.67733500372054</v>
      </c>
      <c r="L21" s="674">
        <f>E21/$S21*100000</f>
        <v>0</v>
      </c>
      <c r="M21" s="675">
        <f>F21/$S21*100000</f>
        <v>28.026630904685636</v>
      </c>
      <c r="N21" s="672">
        <f>G21/$S21*100000</f>
        <v>311.93640196915106</v>
      </c>
      <c r="O21" s="676">
        <f t="shared" si="3"/>
        <v>575.8071319367664</v>
      </c>
      <c r="P21" s="677">
        <f>I21/$S21*100000</f>
        <v>63.340185844589534</v>
      </c>
      <c r="R21" s="651"/>
      <c r="S21" s="640">
        <f>S22+S23+S24+S27</f>
        <v>713607</v>
      </c>
      <c r="T21" s="678"/>
      <c r="U21" s="678"/>
      <c r="V21" s="678"/>
      <c r="W21" s="678"/>
    </row>
    <row r="22" spans="1:23" ht="18" customHeight="1">
      <c r="A22" s="682" t="s">
        <v>307</v>
      </c>
      <c r="B22" s="683" t="s">
        <v>108</v>
      </c>
      <c r="C22" s="680">
        <f>D22+E22+F22+G22+H22</f>
        <v>1537</v>
      </c>
      <c r="D22" s="685">
        <v>232</v>
      </c>
      <c r="E22" s="685">
        <v>0</v>
      </c>
      <c r="F22" s="685">
        <v>0</v>
      </c>
      <c r="G22" s="685">
        <v>186</v>
      </c>
      <c r="H22" s="685">
        <v>1119</v>
      </c>
      <c r="I22" s="685">
        <v>153</v>
      </c>
      <c r="J22" s="686">
        <f t="shared" si="3"/>
        <v>794.6150227217503</v>
      </c>
      <c r="K22" s="686">
        <f t="shared" si="3"/>
        <v>119.941890222151</v>
      </c>
      <c r="L22" s="686">
        <f t="shared" si="3"/>
        <v>0</v>
      </c>
      <c r="M22" s="686">
        <f t="shared" si="3"/>
        <v>0</v>
      </c>
      <c r="N22" s="686">
        <f t="shared" si="3"/>
        <v>96.16030854017278</v>
      </c>
      <c r="O22" s="681">
        <f t="shared" si="3"/>
        <v>578.5128239594266</v>
      </c>
      <c r="P22" s="687">
        <f t="shared" si="4"/>
        <v>79.09960863788406</v>
      </c>
      <c r="R22" s="663"/>
      <c r="S22" s="664">
        <v>193427</v>
      </c>
      <c r="T22" s="664"/>
      <c r="U22" s="664"/>
      <c r="V22" s="664"/>
      <c r="W22" s="664"/>
    </row>
    <row r="23" spans="1:23" ht="18" customHeight="1">
      <c r="A23" s="682" t="s">
        <v>308</v>
      </c>
      <c r="B23" s="683" t="s">
        <v>109</v>
      </c>
      <c r="C23" s="684">
        <f t="shared" si="5"/>
        <v>1180</v>
      </c>
      <c r="D23" s="685">
        <v>0</v>
      </c>
      <c r="E23" s="685">
        <v>0</v>
      </c>
      <c r="F23" s="685">
        <v>0</v>
      </c>
      <c r="G23" s="685">
        <v>127</v>
      </c>
      <c r="H23" s="685">
        <v>1053</v>
      </c>
      <c r="I23" s="685">
        <v>160</v>
      </c>
      <c r="J23" s="686">
        <f t="shared" si="3"/>
        <v>537.504612062879</v>
      </c>
      <c r="K23" s="686">
        <f t="shared" si="3"/>
        <v>0</v>
      </c>
      <c r="L23" s="686">
        <f t="shared" si="3"/>
        <v>0</v>
      </c>
      <c r="M23" s="686">
        <f t="shared" si="3"/>
        <v>0</v>
      </c>
      <c r="N23" s="686">
        <f t="shared" si="3"/>
        <v>57.85007265422511</v>
      </c>
      <c r="O23" s="681">
        <f t="shared" si="3"/>
        <v>479.65453940865376</v>
      </c>
      <c r="P23" s="687">
        <f t="shared" si="4"/>
        <v>72.88198129666155</v>
      </c>
      <c r="R23" s="663"/>
      <c r="S23" s="664">
        <v>219533</v>
      </c>
      <c r="T23" s="664"/>
      <c r="U23" s="664"/>
      <c r="V23" s="664"/>
      <c r="W23" s="664"/>
    </row>
    <row r="24" spans="1:23" ht="18" customHeight="1">
      <c r="A24" s="652" t="s">
        <v>309</v>
      </c>
      <c r="B24" s="653"/>
      <c r="C24" s="654">
        <f t="shared" si="5"/>
        <v>2458</v>
      </c>
      <c r="D24" s="654">
        <f aca="true" t="shared" si="8" ref="D24:I24">SUM(D25:D26)</f>
        <v>24</v>
      </c>
      <c r="E24" s="654">
        <f t="shared" si="8"/>
        <v>0</v>
      </c>
      <c r="F24" s="654">
        <f t="shared" si="8"/>
        <v>0</v>
      </c>
      <c r="G24" s="654">
        <f t="shared" si="8"/>
        <v>1331</v>
      </c>
      <c r="H24" s="654">
        <f t="shared" si="8"/>
        <v>1103</v>
      </c>
      <c r="I24" s="654">
        <f t="shared" si="8"/>
        <v>37</v>
      </c>
      <c r="J24" s="658">
        <f t="shared" si="3"/>
        <v>1315.0854966079569</v>
      </c>
      <c r="K24" s="695">
        <f t="shared" si="3"/>
        <v>12.840541870866952</v>
      </c>
      <c r="L24" s="660">
        <f t="shared" si="3"/>
        <v>0</v>
      </c>
      <c r="M24" s="661">
        <f t="shared" si="3"/>
        <v>0</v>
      </c>
      <c r="N24" s="658">
        <f t="shared" si="3"/>
        <v>712.1150512551629</v>
      </c>
      <c r="O24" s="681">
        <f t="shared" si="3"/>
        <v>590.1299034819269</v>
      </c>
      <c r="P24" s="662">
        <f t="shared" si="4"/>
        <v>19.795835384253216</v>
      </c>
      <c r="R24" s="663"/>
      <c r="S24" s="663">
        <f>SUM(S25:S26)</f>
        <v>186908</v>
      </c>
      <c r="T24" s="663"/>
      <c r="U24" s="663"/>
      <c r="V24" s="663"/>
      <c r="W24" s="663"/>
    </row>
    <row r="25" spans="1:23" ht="18" customHeight="1">
      <c r="A25" s="652"/>
      <c r="B25" s="653" t="s">
        <v>110</v>
      </c>
      <c r="C25" s="654">
        <f t="shared" si="5"/>
        <v>1889</v>
      </c>
      <c r="D25" s="654">
        <v>24</v>
      </c>
      <c r="E25" s="655">
        <v>0</v>
      </c>
      <c r="F25" s="654">
        <v>0</v>
      </c>
      <c r="G25" s="656">
        <v>762</v>
      </c>
      <c r="H25" s="656">
        <v>1103</v>
      </c>
      <c r="I25" s="657">
        <v>37</v>
      </c>
      <c r="J25" s="658">
        <f t="shared" si="3"/>
        <v>1200.1499393254</v>
      </c>
      <c r="K25" s="659">
        <f t="shared" si="3"/>
        <v>15.248066989840975</v>
      </c>
      <c r="L25" s="660">
        <f t="shared" si="3"/>
        <v>0</v>
      </c>
      <c r="M25" s="661">
        <f t="shared" si="3"/>
        <v>0</v>
      </c>
      <c r="N25" s="658">
        <f t="shared" si="3"/>
        <v>484.1261269274509</v>
      </c>
      <c r="O25" s="658">
        <f t="shared" si="3"/>
        <v>700.7757454081082</v>
      </c>
      <c r="P25" s="662">
        <f t="shared" si="4"/>
        <v>23.50743660933817</v>
      </c>
      <c r="R25" s="663"/>
      <c r="S25" s="664">
        <v>157397</v>
      </c>
      <c r="T25" s="664"/>
      <c r="U25" s="664"/>
      <c r="V25" s="664"/>
      <c r="W25" s="664"/>
    </row>
    <row r="26" spans="1:23" ht="18" customHeight="1">
      <c r="A26" s="696"/>
      <c r="B26" s="697" t="s">
        <v>111</v>
      </c>
      <c r="C26" s="680">
        <f t="shared" si="5"/>
        <v>569</v>
      </c>
      <c r="D26" s="698">
        <v>0</v>
      </c>
      <c r="E26" s="699">
        <v>0</v>
      </c>
      <c r="F26" s="698">
        <v>0</v>
      </c>
      <c r="G26" s="700">
        <v>569</v>
      </c>
      <c r="H26" s="701">
        <v>0</v>
      </c>
      <c r="I26" s="701">
        <v>0</v>
      </c>
      <c r="J26" s="702">
        <f t="shared" si="3"/>
        <v>1928.0946087899426</v>
      </c>
      <c r="K26" s="703">
        <f t="shared" si="3"/>
        <v>0</v>
      </c>
      <c r="L26" s="704">
        <f t="shared" si="3"/>
        <v>0</v>
      </c>
      <c r="M26" s="705">
        <f t="shared" si="3"/>
        <v>0</v>
      </c>
      <c r="N26" s="702">
        <f t="shared" si="3"/>
        <v>1928.0946087899426</v>
      </c>
      <c r="O26" s="676">
        <f t="shared" si="3"/>
        <v>0</v>
      </c>
      <c r="P26" s="706">
        <f t="shared" si="4"/>
        <v>0</v>
      </c>
      <c r="R26" s="663"/>
      <c r="S26" s="664">
        <v>29511</v>
      </c>
      <c r="T26" s="664"/>
      <c r="U26" s="664"/>
      <c r="V26" s="664"/>
      <c r="W26" s="664"/>
    </row>
    <row r="27" spans="1:23" ht="18" customHeight="1">
      <c r="A27" s="688" t="s">
        <v>310</v>
      </c>
      <c r="B27" s="689" t="s">
        <v>112</v>
      </c>
      <c r="C27" s="654">
        <f t="shared" si="5"/>
        <v>2842</v>
      </c>
      <c r="D27" s="665">
        <v>1226</v>
      </c>
      <c r="E27" s="665">
        <v>0</v>
      </c>
      <c r="F27" s="665">
        <v>200</v>
      </c>
      <c r="G27" s="665">
        <v>582</v>
      </c>
      <c r="H27" s="665">
        <v>834</v>
      </c>
      <c r="I27" s="665">
        <v>102</v>
      </c>
      <c r="J27" s="666">
        <f t="shared" si="3"/>
        <v>2498.7031712956855</v>
      </c>
      <c r="K27" s="666">
        <f t="shared" si="3"/>
        <v>1077.906434907991</v>
      </c>
      <c r="L27" s="666">
        <f t="shared" si="3"/>
        <v>0</v>
      </c>
      <c r="M27" s="666">
        <f t="shared" si="3"/>
        <v>175.8411802460018</v>
      </c>
      <c r="N27" s="666">
        <f t="shared" si="3"/>
        <v>511.6978345158653</v>
      </c>
      <c r="O27" s="691">
        <f t="shared" si="3"/>
        <v>733.2577216258276</v>
      </c>
      <c r="P27" s="692">
        <f t="shared" si="4"/>
        <v>89.67900192546092</v>
      </c>
      <c r="R27" s="663"/>
      <c r="S27" s="664">
        <v>113739</v>
      </c>
      <c r="T27" s="664"/>
      <c r="U27" s="664"/>
      <c r="V27" s="664"/>
      <c r="W27" s="664"/>
    </row>
    <row r="28" spans="1:23" s="642" customFormat="1" ht="18" customHeight="1">
      <c r="A28" s="693" t="s">
        <v>79</v>
      </c>
      <c r="B28" s="694"/>
      <c r="C28" s="645">
        <f>D28+E28+F28+G28+H28</f>
        <v>7688</v>
      </c>
      <c r="D28" s="634">
        <f aca="true" t="shared" si="9" ref="D28:I28">D29+D30+D34</f>
        <v>1530</v>
      </c>
      <c r="E28" s="634">
        <f t="shared" si="9"/>
        <v>6</v>
      </c>
      <c r="F28" s="634">
        <f t="shared" si="9"/>
        <v>0</v>
      </c>
      <c r="G28" s="635">
        <f t="shared" si="9"/>
        <v>1558</v>
      </c>
      <c r="H28" s="635">
        <f t="shared" si="9"/>
        <v>4594</v>
      </c>
      <c r="I28" s="634">
        <f t="shared" si="9"/>
        <v>724</v>
      </c>
      <c r="J28" s="672">
        <f>C28/$S28*100000</f>
        <v>1068.317871812972</v>
      </c>
      <c r="K28" s="673">
        <f t="shared" si="3"/>
        <v>212.60748489514143</v>
      </c>
      <c r="L28" s="674">
        <f>E28/$S28*100000</f>
        <v>0.8337548427260448</v>
      </c>
      <c r="M28" s="675">
        <f>F28/$S28*100000</f>
        <v>0</v>
      </c>
      <c r="N28" s="672">
        <f>G28/$S28*100000</f>
        <v>216.49834082786296</v>
      </c>
      <c r="O28" s="676">
        <f t="shared" si="3"/>
        <v>638.3782912472417</v>
      </c>
      <c r="P28" s="677">
        <f>I28/$S28*100000</f>
        <v>100.60641768894274</v>
      </c>
      <c r="R28" s="651"/>
      <c r="S28" s="640">
        <f>S29+S30+S34</f>
        <v>719636</v>
      </c>
      <c r="T28" s="678"/>
      <c r="U28" s="678"/>
      <c r="V28" s="678"/>
      <c r="W28" s="678"/>
    </row>
    <row r="29" spans="1:23" ht="18" customHeight="1">
      <c r="A29" s="682" t="s">
        <v>311</v>
      </c>
      <c r="B29" s="683" t="s">
        <v>113</v>
      </c>
      <c r="C29" s="684">
        <f t="shared" si="5"/>
        <v>3728</v>
      </c>
      <c r="D29" s="685">
        <v>747</v>
      </c>
      <c r="E29" s="707">
        <v>0</v>
      </c>
      <c r="F29" s="707">
        <v>0</v>
      </c>
      <c r="G29" s="685">
        <v>698</v>
      </c>
      <c r="H29" s="685">
        <v>2283</v>
      </c>
      <c r="I29" s="685">
        <v>266</v>
      </c>
      <c r="J29" s="686">
        <f t="shared" si="3"/>
        <v>1275.441255461167</v>
      </c>
      <c r="K29" s="686">
        <f t="shared" si="3"/>
        <v>255.56722581263196</v>
      </c>
      <c r="L29" s="686">
        <f t="shared" si="3"/>
        <v>0</v>
      </c>
      <c r="M29" s="686">
        <f t="shared" si="3"/>
        <v>0</v>
      </c>
      <c r="N29" s="686">
        <f t="shared" si="3"/>
        <v>238.80311059868419</v>
      </c>
      <c r="O29" s="681">
        <f t="shared" si="3"/>
        <v>781.070919049851</v>
      </c>
      <c r="P29" s="687">
        <f t="shared" si="4"/>
        <v>91.00519687571632</v>
      </c>
      <c r="R29" s="663"/>
      <c r="S29" s="664">
        <v>292291</v>
      </c>
      <c r="T29" s="664"/>
      <c r="U29" s="664"/>
      <c r="V29" s="664"/>
      <c r="W29" s="664"/>
    </row>
    <row r="30" spans="1:23" ht="18" customHeight="1">
      <c r="A30" s="708" t="s">
        <v>312</v>
      </c>
      <c r="B30" s="709"/>
      <c r="C30" s="654">
        <f t="shared" si="5"/>
        <v>3400</v>
      </c>
      <c r="D30" s="710">
        <f>D31+D32+D33</f>
        <v>783</v>
      </c>
      <c r="E30" s="711">
        <f>SUM(E31:E33)</f>
        <v>6</v>
      </c>
      <c r="F30" s="710">
        <f>SUM(F31:F33)</f>
        <v>0</v>
      </c>
      <c r="G30" s="712">
        <f>SUM(G31:G33)</f>
        <v>860</v>
      </c>
      <c r="H30" s="712">
        <f>SUM(H31:H33)</f>
        <v>1751</v>
      </c>
      <c r="I30" s="712">
        <f>SUM(I31:I33)</f>
        <v>318</v>
      </c>
      <c r="J30" s="681">
        <f t="shared" si="3"/>
        <v>1022.6548118916709</v>
      </c>
      <c r="K30" s="713">
        <f t="shared" si="3"/>
        <v>235.51138756211122</v>
      </c>
      <c r="L30" s="714">
        <f t="shared" si="3"/>
        <v>1.804684962161772</v>
      </c>
      <c r="M30" s="715">
        <f t="shared" si="3"/>
        <v>0</v>
      </c>
      <c r="N30" s="681">
        <f t="shared" si="3"/>
        <v>258.6715112431873</v>
      </c>
      <c r="O30" s="681">
        <f t="shared" si="3"/>
        <v>526.6672281242104</v>
      </c>
      <c r="P30" s="716">
        <f t="shared" si="4"/>
        <v>95.64830299457392</v>
      </c>
      <c r="R30" s="663"/>
      <c r="S30" s="663">
        <f>SUM(S31:S33)</f>
        <v>332468</v>
      </c>
      <c r="T30" s="663"/>
      <c r="U30" s="663"/>
      <c r="V30" s="663"/>
      <c r="W30" s="663"/>
    </row>
    <row r="31" spans="1:23" ht="18" customHeight="1">
      <c r="A31" s="652"/>
      <c r="B31" s="653" t="s">
        <v>114</v>
      </c>
      <c r="C31" s="654">
        <f t="shared" si="5"/>
        <v>2942</v>
      </c>
      <c r="D31" s="654">
        <v>425</v>
      </c>
      <c r="E31" s="655">
        <v>6</v>
      </c>
      <c r="F31" s="654">
        <v>0</v>
      </c>
      <c r="G31" s="656">
        <v>810</v>
      </c>
      <c r="H31" s="656">
        <v>1701</v>
      </c>
      <c r="I31" s="657">
        <v>275</v>
      </c>
      <c r="J31" s="658">
        <f t="shared" si="3"/>
        <v>1102.777184282239</v>
      </c>
      <c r="K31" s="659">
        <f t="shared" si="3"/>
        <v>159.30669725355253</v>
      </c>
      <c r="L31" s="660">
        <f t="shared" si="3"/>
        <v>2.2490357259325067</v>
      </c>
      <c r="M31" s="661">
        <f t="shared" si="3"/>
        <v>0</v>
      </c>
      <c r="N31" s="658">
        <f t="shared" si="3"/>
        <v>303.6198230008884</v>
      </c>
      <c r="O31" s="658">
        <f t="shared" si="3"/>
        <v>637.6016283018655</v>
      </c>
      <c r="P31" s="662">
        <f t="shared" si="4"/>
        <v>103.08080410523986</v>
      </c>
      <c r="R31" s="663"/>
      <c r="S31" s="664">
        <v>266781</v>
      </c>
      <c r="T31" s="664"/>
      <c r="U31" s="664"/>
      <c r="V31" s="664"/>
      <c r="W31" s="664"/>
    </row>
    <row r="32" spans="1:23" ht="18" customHeight="1">
      <c r="A32" s="652"/>
      <c r="B32" s="653" t="s">
        <v>115</v>
      </c>
      <c r="C32" s="654">
        <f t="shared" si="5"/>
        <v>458</v>
      </c>
      <c r="D32" s="654">
        <v>358</v>
      </c>
      <c r="E32" s="655">
        <v>0</v>
      </c>
      <c r="F32" s="654">
        <v>0</v>
      </c>
      <c r="G32" s="656">
        <v>50</v>
      </c>
      <c r="H32" s="656">
        <v>50</v>
      </c>
      <c r="I32" s="657">
        <v>5</v>
      </c>
      <c r="J32" s="658">
        <f t="shared" si="3"/>
        <v>1422.802112457285</v>
      </c>
      <c r="K32" s="659">
        <f t="shared" si="3"/>
        <v>1112.1466293880087</v>
      </c>
      <c r="L32" s="660">
        <f t="shared" si="3"/>
        <v>0</v>
      </c>
      <c r="M32" s="661">
        <f t="shared" si="3"/>
        <v>0</v>
      </c>
      <c r="N32" s="658">
        <f t="shared" si="3"/>
        <v>155.32774153463808</v>
      </c>
      <c r="O32" s="658">
        <f t="shared" si="3"/>
        <v>155.32774153463808</v>
      </c>
      <c r="P32" s="662">
        <f t="shared" si="4"/>
        <v>15.532774153463809</v>
      </c>
      <c r="R32" s="663"/>
      <c r="S32" s="664">
        <v>32190</v>
      </c>
      <c r="T32" s="664"/>
      <c r="U32" s="664"/>
      <c r="V32" s="664"/>
      <c r="W32" s="664"/>
    </row>
    <row r="33" spans="1:23" ht="18" customHeight="1">
      <c r="A33" s="696"/>
      <c r="B33" s="697" t="s">
        <v>116</v>
      </c>
      <c r="C33" s="654">
        <f t="shared" si="5"/>
        <v>0</v>
      </c>
      <c r="D33" s="698">
        <v>0</v>
      </c>
      <c r="E33" s="699">
        <v>0</v>
      </c>
      <c r="F33" s="698">
        <v>0</v>
      </c>
      <c r="G33" s="717">
        <v>0</v>
      </c>
      <c r="H33" s="717">
        <v>0</v>
      </c>
      <c r="I33" s="701">
        <v>38</v>
      </c>
      <c r="J33" s="702">
        <f t="shared" si="3"/>
        <v>0</v>
      </c>
      <c r="K33" s="703">
        <f t="shared" si="3"/>
        <v>0</v>
      </c>
      <c r="L33" s="704">
        <f t="shared" si="3"/>
        <v>0</v>
      </c>
      <c r="M33" s="705">
        <f t="shared" si="3"/>
        <v>0</v>
      </c>
      <c r="N33" s="702">
        <f t="shared" si="3"/>
        <v>0</v>
      </c>
      <c r="O33" s="676">
        <f t="shared" si="3"/>
        <v>0</v>
      </c>
      <c r="P33" s="706">
        <f t="shared" si="4"/>
        <v>113.44299489506524</v>
      </c>
      <c r="R33" s="663"/>
      <c r="S33" s="664">
        <v>33497</v>
      </c>
      <c r="T33" s="664"/>
      <c r="U33" s="664"/>
      <c r="V33" s="664"/>
      <c r="W33" s="664"/>
    </row>
    <row r="34" spans="1:23" ht="18" customHeight="1">
      <c r="A34" s="688" t="s">
        <v>313</v>
      </c>
      <c r="B34" s="689" t="s">
        <v>117</v>
      </c>
      <c r="C34" s="690">
        <f t="shared" si="5"/>
        <v>560</v>
      </c>
      <c r="D34" s="665">
        <v>0</v>
      </c>
      <c r="E34" s="665">
        <v>0</v>
      </c>
      <c r="F34" s="665">
        <v>0</v>
      </c>
      <c r="G34" s="665">
        <v>0</v>
      </c>
      <c r="H34" s="665">
        <v>560</v>
      </c>
      <c r="I34" s="665">
        <v>140</v>
      </c>
      <c r="J34" s="666">
        <f t="shared" si="3"/>
        <v>590.2378869483647</v>
      </c>
      <c r="K34" s="666">
        <f t="shared" si="3"/>
        <v>0</v>
      </c>
      <c r="L34" s="666">
        <f t="shared" si="3"/>
        <v>0</v>
      </c>
      <c r="M34" s="666">
        <f t="shared" si="3"/>
        <v>0</v>
      </c>
      <c r="N34" s="666">
        <f t="shared" si="3"/>
        <v>0</v>
      </c>
      <c r="O34" s="691">
        <f t="shared" si="3"/>
        <v>590.2378869483647</v>
      </c>
      <c r="P34" s="692">
        <f>I34/$S34*100000</f>
        <v>147.55947173709117</v>
      </c>
      <c r="R34" s="663"/>
      <c r="S34" s="664">
        <v>94877</v>
      </c>
      <c r="T34" s="664"/>
      <c r="U34" s="664"/>
      <c r="V34" s="664"/>
      <c r="W34" s="664"/>
    </row>
    <row r="35" spans="1:23" s="642" customFormat="1" ht="18" customHeight="1">
      <c r="A35" s="718" t="s">
        <v>80</v>
      </c>
      <c r="B35" s="694"/>
      <c r="C35" s="719">
        <f>D35+E35+F35+G35+H35</f>
        <v>4442</v>
      </c>
      <c r="D35" s="634">
        <f aca="true" t="shared" si="10" ref="D35:I35">D36+D42+D45+D46</f>
        <v>847</v>
      </c>
      <c r="E35" s="634">
        <f t="shared" si="10"/>
        <v>6</v>
      </c>
      <c r="F35" s="634">
        <f t="shared" si="10"/>
        <v>50</v>
      </c>
      <c r="G35" s="635">
        <f t="shared" si="10"/>
        <v>1248</v>
      </c>
      <c r="H35" s="635">
        <f t="shared" si="10"/>
        <v>2291</v>
      </c>
      <c r="I35" s="634">
        <f t="shared" si="10"/>
        <v>241</v>
      </c>
      <c r="J35" s="672">
        <f t="shared" si="3"/>
        <v>1508.3652811121563</v>
      </c>
      <c r="K35" s="673">
        <f t="shared" si="3"/>
        <v>287.6149016438533</v>
      </c>
      <c r="L35" s="674">
        <f t="shared" si="3"/>
        <v>2.037413707040283</v>
      </c>
      <c r="M35" s="675">
        <f t="shared" si="3"/>
        <v>16.978447558669025</v>
      </c>
      <c r="N35" s="672">
        <f t="shared" si="3"/>
        <v>423.7820510643789</v>
      </c>
      <c r="O35" s="676">
        <f t="shared" si="3"/>
        <v>777.9524671382147</v>
      </c>
      <c r="P35" s="677">
        <f>I35/$S35*100000</f>
        <v>81.8361172327847</v>
      </c>
      <c r="R35" s="651"/>
      <c r="S35" s="640">
        <f>S36+S42+S45+S46</f>
        <v>294491</v>
      </c>
      <c r="T35" s="678"/>
      <c r="U35" s="678"/>
      <c r="V35" s="678"/>
      <c r="W35" s="678"/>
    </row>
    <row r="36" spans="1:23" ht="18" customHeight="1">
      <c r="A36" s="708" t="s">
        <v>314</v>
      </c>
      <c r="B36" s="709"/>
      <c r="C36" s="654">
        <f t="shared" si="5"/>
        <v>600</v>
      </c>
      <c r="D36" s="710">
        <f aca="true" t="shared" si="11" ref="D36:I36">SUM(D37:D41)</f>
        <v>0</v>
      </c>
      <c r="E36" s="710">
        <f t="shared" si="11"/>
        <v>0</v>
      </c>
      <c r="F36" s="710">
        <f t="shared" si="11"/>
        <v>0</v>
      </c>
      <c r="G36" s="720">
        <f>SUM(G37:G41)</f>
        <v>60</v>
      </c>
      <c r="H36" s="720">
        <f>SUM(H37:H41)</f>
        <v>540</v>
      </c>
      <c r="I36" s="712">
        <f t="shared" si="11"/>
        <v>85</v>
      </c>
      <c r="J36" s="681">
        <f t="shared" si="3"/>
        <v>858.099024627442</v>
      </c>
      <c r="K36" s="713">
        <f t="shared" si="3"/>
        <v>0</v>
      </c>
      <c r="L36" s="714">
        <f t="shared" si="3"/>
        <v>0</v>
      </c>
      <c r="M36" s="715">
        <f t="shared" si="3"/>
        <v>0</v>
      </c>
      <c r="N36" s="681">
        <f t="shared" si="3"/>
        <v>85.8099024627442</v>
      </c>
      <c r="O36" s="681">
        <f t="shared" si="3"/>
        <v>772.2891221646978</v>
      </c>
      <c r="P36" s="716">
        <f t="shared" si="4"/>
        <v>121.56402848888762</v>
      </c>
      <c r="R36" s="663"/>
      <c r="S36" s="663">
        <f>SUM(S37:S41)</f>
        <v>69922</v>
      </c>
      <c r="T36" s="663"/>
      <c r="U36" s="663"/>
      <c r="V36" s="663"/>
      <c r="W36" s="663"/>
    </row>
    <row r="37" spans="1:23" ht="18" customHeight="1">
      <c r="A37" s="652"/>
      <c r="B37" s="653" t="s">
        <v>118</v>
      </c>
      <c r="C37" s="654">
        <f t="shared" si="5"/>
        <v>320</v>
      </c>
      <c r="D37" s="654">
        <v>0</v>
      </c>
      <c r="E37" s="655">
        <v>0</v>
      </c>
      <c r="F37" s="654">
        <v>0</v>
      </c>
      <c r="G37" s="654">
        <v>0</v>
      </c>
      <c r="H37" s="654">
        <v>320</v>
      </c>
      <c r="I37" s="655">
        <v>75</v>
      </c>
      <c r="J37" s="658">
        <f t="shared" si="3"/>
        <v>864.1641911963272</v>
      </c>
      <c r="K37" s="659">
        <f t="shared" si="3"/>
        <v>0</v>
      </c>
      <c r="L37" s="660">
        <f t="shared" si="3"/>
        <v>0</v>
      </c>
      <c r="M37" s="661">
        <f t="shared" si="3"/>
        <v>0</v>
      </c>
      <c r="N37" s="658">
        <f t="shared" si="3"/>
        <v>0</v>
      </c>
      <c r="O37" s="658">
        <f t="shared" si="3"/>
        <v>864.1641911963272</v>
      </c>
      <c r="P37" s="662">
        <f t="shared" si="4"/>
        <v>202.53848231163923</v>
      </c>
      <c r="R37" s="663"/>
      <c r="S37" s="664">
        <v>37030</v>
      </c>
      <c r="T37" s="664"/>
      <c r="U37" s="664"/>
      <c r="V37" s="664"/>
      <c r="W37" s="664"/>
    </row>
    <row r="38" spans="1:23" ht="18" customHeight="1">
      <c r="A38" s="652"/>
      <c r="B38" s="653" t="s">
        <v>315</v>
      </c>
      <c r="C38" s="654">
        <f t="shared" si="5"/>
        <v>170</v>
      </c>
      <c r="D38" s="654">
        <v>0</v>
      </c>
      <c r="E38" s="655">
        <v>0</v>
      </c>
      <c r="F38" s="654">
        <v>0</v>
      </c>
      <c r="G38" s="656">
        <v>60</v>
      </c>
      <c r="H38" s="656">
        <v>110</v>
      </c>
      <c r="I38" s="656">
        <v>0</v>
      </c>
      <c r="J38" s="658">
        <f t="shared" si="3"/>
        <v>1469.5712309820194</v>
      </c>
      <c r="K38" s="659">
        <f t="shared" si="3"/>
        <v>0</v>
      </c>
      <c r="L38" s="660">
        <f t="shared" si="3"/>
        <v>0</v>
      </c>
      <c r="M38" s="661">
        <f t="shared" si="3"/>
        <v>0</v>
      </c>
      <c r="N38" s="658">
        <f t="shared" si="3"/>
        <v>518.6721991701245</v>
      </c>
      <c r="O38" s="658">
        <f t="shared" si="3"/>
        <v>950.8990318118948</v>
      </c>
      <c r="P38" s="662">
        <f t="shared" si="4"/>
        <v>0</v>
      </c>
      <c r="R38" s="663"/>
      <c r="S38" s="664">
        <v>11568</v>
      </c>
      <c r="T38" s="664"/>
      <c r="U38" s="664"/>
      <c r="V38" s="664"/>
      <c r="W38" s="664"/>
    </row>
    <row r="39" spans="1:23" ht="18" customHeight="1">
      <c r="A39" s="652"/>
      <c r="B39" s="653" t="s">
        <v>120</v>
      </c>
      <c r="C39" s="654">
        <f t="shared" si="5"/>
        <v>0</v>
      </c>
      <c r="D39" s="654">
        <v>0</v>
      </c>
      <c r="E39" s="655">
        <v>0</v>
      </c>
      <c r="F39" s="654">
        <v>0</v>
      </c>
      <c r="G39" s="656">
        <v>0</v>
      </c>
      <c r="H39" s="656">
        <v>0</v>
      </c>
      <c r="I39" s="657">
        <f>J39+K39</f>
        <v>0</v>
      </c>
      <c r="J39" s="658">
        <f t="shared" si="3"/>
        <v>0</v>
      </c>
      <c r="K39" s="659">
        <f t="shared" si="3"/>
        <v>0</v>
      </c>
      <c r="L39" s="660">
        <f t="shared" si="3"/>
        <v>0</v>
      </c>
      <c r="M39" s="661">
        <f t="shared" si="3"/>
        <v>0</v>
      </c>
      <c r="N39" s="658">
        <f t="shared" si="3"/>
        <v>0</v>
      </c>
      <c r="O39" s="676">
        <f t="shared" si="3"/>
        <v>0</v>
      </c>
      <c r="P39" s="662">
        <f t="shared" si="4"/>
        <v>0</v>
      </c>
      <c r="R39" s="663"/>
      <c r="S39" s="664">
        <v>7287</v>
      </c>
      <c r="T39" s="664"/>
      <c r="U39" s="664"/>
      <c r="V39" s="664"/>
      <c r="W39" s="664"/>
    </row>
    <row r="40" spans="1:23" ht="18" customHeight="1">
      <c r="A40" s="652"/>
      <c r="B40" s="653" t="s">
        <v>121</v>
      </c>
      <c r="C40" s="654">
        <f t="shared" si="5"/>
        <v>0</v>
      </c>
      <c r="D40" s="654">
        <v>0</v>
      </c>
      <c r="E40" s="655">
        <v>0</v>
      </c>
      <c r="F40" s="654">
        <v>0</v>
      </c>
      <c r="G40" s="656">
        <v>0</v>
      </c>
      <c r="H40" s="656">
        <v>0</v>
      </c>
      <c r="I40" s="656">
        <v>0</v>
      </c>
      <c r="J40" s="658">
        <f t="shared" si="3"/>
        <v>0</v>
      </c>
      <c r="K40" s="659">
        <f t="shared" si="3"/>
        <v>0</v>
      </c>
      <c r="L40" s="660">
        <f t="shared" si="3"/>
        <v>0</v>
      </c>
      <c r="M40" s="661">
        <f t="shared" si="3"/>
        <v>0</v>
      </c>
      <c r="N40" s="658">
        <f t="shared" si="3"/>
        <v>0</v>
      </c>
      <c r="O40" s="676">
        <f t="shared" si="3"/>
        <v>0</v>
      </c>
      <c r="P40" s="662">
        <f t="shared" si="4"/>
        <v>0</v>
      </c>
      <c r="R40" s="663"/>
      <c r="S40" s="664">
        <v>6251</v>
      </c>
      <c r="T40" s="664"/>
      <c r="U40" s="664"/>
      <c r="V40" s="664"/>
      <c r="W40" s="664"/>
    </row>
    <row r="41" spans="1:23" ht="18" customHeight="1">
      <c r="A41" s="696"/>
      <c r="B41" s="697" t="s">
        <v>122</v>
      </c>
      <c r="C41" s="680">
        <f t="shared" si="5"/>
        <v>110</v>
      </c>
      <c r="D41" s="698">
        <v>0</v>
      </c>
      <c r="E41" s="699">
        <v>0</v>
      </c>
      <c r="F41" s="698">
        <v>0</v>
      </c>
      <c r="G41" s="698">
        <v>0</v>
      </c>
      <c r="H41" s="698">
        <v>110</v>
      </c>
      <c r="I41" s="701">
        <v>10</v>
      </c>
      <c r="J41" s="702">
        <f t="shared" si="3"/>
        <v>1412.7921911122528</v>
      </c>
      <c r="K41" s="703">
        <f t="shared" si="3"/>
        <v>0</v>
      </c>
      <c r="L41" s="704">
        <f t="shared" si="3"/>
        <v>0</v>
      </c>
      <c r="M41" s="705">
        <f t="shared" si="3"/>
        <v>0</v>
      </c>
      <c r="N41" s="702">
        <f t="shared" si="3"/>
        <v>0</v>
      </c>
      <c r="O41" s="658">
        <f t="shared" si="3"/>
        <v>1412.7921911122528</v>
      </c>
      <c r="P41" s="706">
        <f t="shared" si="4"/>
        <v>128.43565373747754</v>
      </c>
      <c r="R41" s="663"/>
      <c r="S41" s="664">
        <v>7786</v>
      </c>
      <c r="T41" s="664"/>
      <c r="U41" s="664"/>
      <c r="V41" s="664"/>
      <c r="W41" s="664"/>
    </row>
    <row r="42" spans="1:23" ht="18" customHeight="1">
      <c r="A42" s="652" t="s">
        <v>316</v>
      </c>
      <c r="B42" s="653"/>
      <c r="C42" s="654">
        <f t="shared" si="5"/>
        <v>1779</v>
      </c>
      <c r="D42" s="654">
        <f aca="true" t="shared" si="12" ref="D42:I42">SUM(D43:D44)</f>
        <v>445</v>
      </c>
      <c r="E42" s="654">
        <f t="shared" si="12"/>
        <v>0</v>
      </c>
      <c r="F42" s="654">
        <f t="shared" si="12"/>
        <v>0</v>
      </c>
      <c r="G42" s="720">
        <f>SUM(G43:G44)</f>
        <v>678</v>
      </c>
      <c r="H42" s="720">
        <f>SUM(H43:H44)</f>
        <v>656</v>
      </c>
      <c r="I42" s="657">
        <f t="shared" si="12"/>
        <v>35</v>
      </c>
      <c r="J42" s="658">
        <f t="shared" si="3"/>
        <v>2107.994738900146</v>
      </c>
      <c r="K42" s="695">
        <f t="shared" si="3"/>
        <v>527.2949178249381</v>
      </c>
      <c r="L42" s="660">
        <f t="shared" si="3"/>
        <v>0</v>
      </c>
      <c r="M42" s="661">
        <f t="shared" si="3"/>
        <v>0</v>
      </c>
      <c r="N42" s="658">
        <f t="shared" si="3"/>
        <v>803.3841669332764</v>
      </c>
      <c r="O42" s="681">
        <f t="shared" si="3"/>
        <v>777.3156541419312</v>
      </c>
      <c r="P42" s="662">
        <f t="shared" si="4"/>
        <v>41.47263398623109</v>
      </c>
      <c r="R42" s="663"/>
      <c r="S42" s="663">
        <f>SUM(S43:S44)</f>
        <v>84393</v>
      </c>
      <c r="T42" s="663"/>
      <c r="U42" s="663"/>
      <c r="V42" s="663"/>
      <c r="W42" s="663"/>
    </row>
    <row r="43" spans="1:23" ht="18" customHeight="1">
      <c r="A43" s="652"/>
      <c r="B43" s="653" t="s">
        <v>123</v>
      </c>
      <c r="C43" s="654">
        <f t="shared" si="5"/>
        <v>1463</v>
      </c>
      <c r="D43" s="654">
        <v>445</v>
      </c>
      <c r="E43" s="655">
        <v>0</v>
      </c>
      <c r="F43" s="654">
        <v>0</v>
      </c>
      <c r="G43" s="656">
        <v>362</v>
      </c>
      <c r="H43" s="656">
        <v>656</v>
      </c>
      <c r="I43" s="657">
        <v>35</v>
      </c>
      <c r="J43" s="658">
        <f t="shared" si="3"/>
        <v>1950.900774759638</v>
      </c>
      <c r="K43" s="659">
        <f t="shared" si="3"/>
        <v>593.4045418783587</v>
      </c>
      <c r="L43" s="660">
        <f t="shared" si="3"/>
        <v>0</v>
      </c>
      <c r="M43" s="661">
        <f t="shared" si="3"/>
        <v>0</v>
      </c>
      <c r="N43" s="658">
        <f t="shared" si="3"/>
        <v>482.72459361790084</v>
      </c>
      <c r="O43" s="658">
        <f t="shared" si="3"/>
        <v>874.7716392633782</v>
      </c>
      <c r="P43" s="662">
        <f t="shared" si="4"/>
        <v>46.67226733874732</v>
      </c>
      <c r="R43" s="663"/>
      <c r="S43" s="664">
        <v>74991</v>
      </c>
      <c r="T43" s="664"/>
      <c r="U43" s="664"/>
      <c r="V43" s="664"/>
      <c r="W43" s="664"/>
    </row>
    <row r="44" spans="1:23" ht="18" customHeight="1">
      <c r="A44" s="652"/>
      <c r="B44" s="653" t="s">
        <v>124</v>
      </c>
      <c r="C44" s="680">
        <f t="shared" si="5"/>
        <v>316</v>
      </c>
      <c r="D44" s="654">
        <v>0</v>
      </c>
      <c r="E44" s="655">
        <v>0</v>
      </c>
      <c r="F44" s="654">
        <v>0</v>
      </c>
      <c r="G44" s="656">
        <v>316</v>
      </c>
      <c r="H44" s="657">
        <v>0</v>
      </c>
      <c r="I44" s="657">
        <v>0</v>
      </c>
      <c r="J44" s="658">
        <f t="shared" si="3"/>
        <v>3360.987024037439</v>
      </c>
      <c r="K44" s="659">
        <f t="shared" si="3"/>
        <v>0</v>
      </c>
      <c r="L44" s="660">
        <f t="shared" si="3"/>
        <v>0</v>
      </c>
      <c r="M44" s="661">
        <f t="shared" si="3"/>
        <v>0</v>
      </c>
      <c r="N44" s="658">
        <f t="shared" si="3"/>
        <v>3360.987024037439</v>
      </c>
      <c r="O44" s="676">
        <f t="shared" si="3"/>
        <v>0</v>
      </c>
      <c r="P44" s="662">
        <f t="shared" si="4"/>
        <v>0</v>
      </c>
      <c r="R44" s="663"/>
      <c r="S44" s="664">
        <v>9402</v>
      </c>
      <c r="T44" s="664"/>
      <c r="U44" s="664"/>
      <c r="V44" s="664"/>
      <c r="W44" s="664"/>
    </row>
    <row r="45" spans="1:23" ht="18" customHeight="1">
      <c r="A45" s="682" t="s">
        <v>317</v>
      </c>
      <c r="B45" s="683" t="s">
        <v>349</v>
      </c>
      <c r="C45" s="680">
        <f t="shared" si="5"/>
        <v>474</v>
      </c>
      <c r="D45" s="685">
        <v>0</v>
      </c>
      <c r="E45" s="684">
        <v>6</v>
      </c>
      <c r="F45" s="685">
        <v>0</v>
      </c>
      <c r="G45" s="721">
        <v>120</v>
      </c>
      <c r="H45" s="721">
        <v>348</v>
      </c>
      <c r="I45" s="685">
        <v>19</v>
      </c>
      <c r="J45" s="686">
        <f t="shared" si="3"/>
        <v>946.3722397476341</v>
      </c>
      <c r="K45" s="686">
        <f t="shared" si="3"/>
        <v>0</v>
      </c>
      <c r="L45" s="686">
        <f t="shared" si="3"/>
        <v>11.97939543984347</v>
      </c>
      <c r="M45" s="686">
        <f t="shared" si="3"/>
        <v>0</v>
      </c>
      <c r="N45" s="686">
        <f t="shared" si="3"/>
        <v>239.5879087968694</v>
      </c>
      <c r="O45" s="681">
        <f t="shared" si="3"/>
        <v>694.8049355109213</v>
      </c>
      <c r="P45" s="687">
        <f t="shared" si="4"/>
        <v>37.934752226170986</v>
      </c>
      <c r="R45" s="663"/>
      <c r="S45" s="664">
        <v>50086</v>
      </c>
      <c r="T45" s="664"/>
      <c r="U45" s="664"/>
      <c r="V45" s="664"/>
      <c r="W45" s="664"/>
    </row>
    <row r="46" spans="1:23" ht="18" customHeight="1">
      <c r="A46" s="652" t="s">
        <v>318</v>
      </c>
      <c r="B46" s="653"/>
      <c r="C46" s="654">
        <f t="shared" si="5"/>
        <v>1589</v>
      </c>
      <c r="D46" s="654">
        <f aca="true" t="shared" si="13" ref="D46:I46">SUM(D47:D50)</f>
        <v>402</v>
      </c>
      <c r="E46" s="655">
        <f t="shared" si="13"/>
        <v>0</v>
      </c>
      <c r="F46" s="654">
        <f t="shared" si="13"/>
        <v>50</v>
      </c>
      <c r="G46" s="720">
        <f>SUM(G47:G50)</f>
        <v>390</v>
      </c>
      <c r="H46" s="720">
        <f t="shared" si="13"/>
        <v>747</v>
      </c>
      <c r="I46" s="657">
        <f t="shared" si="13"/>
        <v>102</v>
      </c>
      <c r="J46" s="658">
        <f t="shared" si="3"/>
        <v>1763.7917637917637</v>
      </c>
      <c r="K46" s="695">
        <f t="shared" si="3"/>
        <v>446.2204462204462</v>
      </c>
      <c r="L46" s="660">
        <f t="shared" si="3"/>
        <v>0</v>
      </c>
      <c r="M46" s="661">
        <f t="shared" si="3"/>
        <v>55.5000555000555</v>
      </c>
      <c r="N46" s="658">
        <f t="shared" si="3"/>
        <v>432.9004329004329</v>
      </c>
      <c r="O46" s="681">
        <f t="shared" si="3"/>
        <v>829.1708291708292</v>
      </c>
      <c r="P46" s="662">
        <f t="shared" si="4"/>
        <v>113.22011322011322</v>
      </c>
      <c r="R46" s="663"/>
      <c r="S46" s="663">
        <f>SUM(S47:S50)</f>
        <v>90090</v>
      </c>
      <c r="T46" s="663"/>
      <c r="U46" s="663"/>
      <c r="V46" s="663"/>
      <c r="W46" s="663"/>
    </row>
    <row r="47" spans="1:23" ht="18" customHeight="1">
      <c r="A47" s="652"/>
      <c r="B47" s="653" t="s">
        <v>126</v>
      </c>
      <c r="C47" s="654">
        <f t="shared" si="5"/>
        <v>870</v>
      </c>
      <c r="D47" s="654">
        <v>0</v>
      </c>
      <c r="E47" s="655">
        <v>0</v>
      </c>
      <c r="F47" s="654">
        <v>50</v>
      </c>
      <c r="G47" s="656">
        <v>340</v>
      </c>
      <c r="H47" s="656">
        <v>480</v>
      </c>
      <c r="I47" s="657">
        <v>86</v>
      </c>
      <c r="J47" s="658">
        <f t="shared" si="3"/>
        <v>1750.3269288803945</v>
      </c>
      <c r="K47" s="659">
        <f t="shared" si="3"/>
        <v>0</v>
      </c>
      <c r="L47" s="660">
        <f t="shared" si="3"/>
        <v>0</v>
      </c>
      <c r="M47" s="661">
        <f t="shared" si="3"/>
        <v>100.59350165979278</v>
      </c>
      <c r="N47" s="658">
        <f t="shared" si="3"/>
        <v>684.0358112865908</v>
      </c>
      <c r="O47" s="658">
        <f t="shared" si="3"/>
        <v>965.6976159340106</v>
      </c>
      <c r="P47" s="662">
        <f t="shared" si="4"/>
        <v>173.02082285484357</v>
      </c>
      <c r="R47" s="663"/>
      <c r="S47" s="664">
        <v>49705</v>
      </c>
      <c r="T47" s="664"/>
      <c r="U47" s="664"/>
      <c r="V47" s="664"/>
      <c r="W47" s="664"/>
    </row>
    <row r="48" spans="1:23" ht="18" customHeight="1">
      <c r="A48" s="652"/>
      <c r="B48" s="653" t="s">
        <v>319</v>
      </c>
      <c r="C48" s="654">
        <f t="shared" si="5"/>
        <v>317</v>
      </c>
      <c r="D48" s="654">
        <v>0</v>
      </c>
      <c r="E48" s="655">
        <v>0</v>
      </c>
      <c r="F48" s="654">
        <v>0</v>
      </c>
      <c r="G48" s="656">
        <v>50</v>
      </c>
      <c r="H48" s="656">
        <v>267</v>
      </c>
      <c r="I48" s="657">
        <v>16</v>
      </c>
      <c r="J48" s="658">
        <f t="shared" si="3"/>
        <v>1487.9136352968787</v>
      </c>
      <c r="K48" s="659">
        <f t="shared" si="3"/>
        <v>0</v>
      </c>
      <c r="L48" s="660">
        <f t="shared" si="3"/>
        <v>0</v>
      </c>
      <c r="M48" s="661">
        <f t="shared" si="3"/>
        <v>0</v>
      </c>
      <c r="N48" s="658">
        <f t="shared" si="3"/>
        <v>234.6866932644919</v>
      </c>
      <c r="O48" s="658">
        <f t="shared" si="3"/>
        <v>1253.226942032387</v>
      </c>
      <c r="P48" s="662">
        <f t="shared" si="4"/>
        <v>75.0997418446374</v>
      </c>
      <c r="R48" s="663"/>
      <c r="S48" s="664">
        <v>21305</v>
      </c>
      <c r="T48" s="664"/>
      <c r="U48" s="664"/>
      <c r="V48" s="664"/>
      <c r="W48" s="664"/>
    </row>
    <row r="49" spans="1:23" ht="18" customHeight="1">
      <c r="A49" s="652"/>
      <c r="B49" s="653" t="s">
        <v>128</v>
      </c>
      <c r="C49" s="654">
        <f t="shared" si="5"/>
        <v>402</v>
      </c>
      <c r="D49" s="654">
        <v>402</v>
      </c>
      <c r="E49" s="655">
        <v>0</v>
      </c>
      <c r="F49" s="654">
        <v>0</v>
      </c>
      <c r="G49" s="722">
        <v>0</v>
      </c>
      <c r="H49" s="722">
        <v>0</v>
      </c>
      <c r="I49" s="722">
        <v>0</v>
      </c>
      <c r="J49" s="658">
        <f t="shared" si="3"/>
        <v>3373.0491693237122</v>
      </c>
      <c r="K49" s="659">
        <f t="shared" si="3"/>
        <v>3373.0491693237122</v>
      </c>
      <c r="L49" s="660">
        <f t="shared" si="3"/>
        <v>0</v>
      </c>
      <c r="M49" s="661">
        <f t="shared" si="3"/>
        <v>0</v>
      </c>
      <c r="N49" s="658">
        <f t="shared" si="3"/>
        <v>0</v>
      </c>
      <c r="O49" s="676">
        <f t="shared" si="3"/>
        <v>0</v>
      </c>
      <c r="P49" s="662">
        <f t="shared" si="4"/>
        <v>0</v>
      </c>
      <c r="R49" s="663"/>
      <c r="S49" s="664">
        <v>11918</v>
      </c>
      <c r="T49" s="664"/>
      <c r="U49" s="664"/>
      <c r="V49" s="664"/>
      <c r="W49" s="664"/>
    </row>
    <row r="50" spans="1:23" ht="18" customHeight="1">
      <c r="A50" s="723"/>
      <c r="B50" s="689" t="s">
        <v>129</v>
      </c>
      <c r="C50" s="665">
        <f t="shared" si="5"/>
        <v>0</v>
      </c>
      <c r="D50" s="665">
        <v>0</v>
      </c>
      <c r="E50" s="724">
        <v>0</v>
      </c>
      <c r="F50" s="665">
        <v>0</v>
      </c>
      <c r="G50" s="725">
        <v>0</v>
      </c>
      <c r="H50" s="725">
        <v>0</v>
      </c>
      <c r="I50" s="726">
        <v>0</v>
      </c>
      <c r="J50" s="666">
        <f t="shared" si="3"/>
        <v>0</v>
      </c>
      <c r="K50" s="727">
        <f t="shared" si="3"/>
        <v>0</v>
      </c>
      <c r="L50" s="728">
        <f t="shared" si="3"/>
        <v>0</v>
      </c>
      <c r="M50" s="729">
        <f t="shared" si="3"/>
        <v>0</v>
      </c>
      <c r="N50" s="666">
        <f t="shared" si="3"/>
        <v>0</v>
      </c>
      <c r="O50" s="730">
        <f t="shared" si="3"/>
        <v>0</v>
      </c>
      <c r="P50" s="692">
        <f t="shared" si="4"/>
        <v>0</v>
      </c>
      <c r="R50" s="663"/>
      <c r="S50" s="664">
        <v>7162</v>
      </c>
      <c r="T50" s="664"/>
      <c r="U50" s="664"/>
      <c r="V50" s="664"/>
      <c r="W50" s="664"/>
    </row>
    <row r="51" spans="1:23" s="642" customFormat="1" ht="18" customHeight="1">
      <c r="A51" s="718" t="s">
        <v>220</v>
      </c>
      <c r="B51" s="694"/>
      <c r="C51" s="634">
        <f>D51+E51+F51+G51+H51</f>
        <v>6792</v>
      </c>
      <c r="D51" s="634">
        <f aca="true" t="shared" si="14" ref="D51:I51">D52+D53</f>
        <v>1311</v>
      </c>
      <c r="E51" s="634">
        <f t="shared" si="14"/>
        <v>6</v>
      </c>
      <c r="F51" s="634">
        <f t="shared" si="14"/>
        <v>0</v>
      </c>
      <c r="G51" s="635">
        <f t="shared" si="14"/>
        <v>1427</v>
      </c>
      <c r="H51" s="635">
        <f t="shared" si="14"/>
        <v>4048</v>
      </c>
      <c r="I51" s="634">
        <f t="shared" si="14"/>
        <v>865</v>
      </c>
      <c r="J51" s="672">
        <f>C51/$S51*100000</f>
        <v>1174.7084848128459</v>
      </c>
      <c r="K51" s="673">
        <f t="shared" si="3"/>
        <v>226.7436430491226</v>
      </c>
      <c r="L51" s="674">
        <f>E51/$S51*100000</f>
        <v>1.0377283434742453</v>
      </c>
      <c r="M51" s="675">
        <f>F51/$S51*100000</f>
        <v>0</v>
      </c>
      <c r="N51" s="672">
        <f>G51/$S51*100000</f>
        <v>246.806391022958</v>
      </c>
      <c r="O51" s="676">
        <f t="shared" si="3"/>
        <v>700.1207223972908</v>
      </c>
      <c r="P51" s="677">
        <f>I51/$S51*100000</f>
        <v>149.6058361842037</v>
      </c>
      <c r="R51" s="651"/>
      <c r="S51" s="640">
        <f>S52+S53</f>
        <v>578186</v>
      </c>
      <c r="T51" s="678"/>
      <c r="U51" s="678"/>
      <c r="V51" s="678"/>
      <c r="W51" s="678"/>
    </row>
    <row r="52" spans="1:23" ht="18" customHeight="1">
      <c r="A52" s="682" t="s">
        <v>130</v>
      </c>
      <c r="B52" s="683" t="s">
        <v>130</v>
      </c>
      <c r="C52" s="684">
        <f t="shared" si="5"/>
        <v>6154</v>
      </c>
      <c r="D52" s="685">
        <v>982</v>
      </c>
      <c r="E52" s="684">
        <v>6</v>
      </c>
      <c r="F52" s="685">
        <v>0</v>
      </c>
      <c r="G52" s="685">
        <v>1273</v>
      </c>
      <c r="H52" s="685">
        <v>3893</v>
      </c>
      <c r="I52" s="685">
        <v>702</v>
      </c>
      <c r="J52" s="686">
        <f aca="true" t="shared" si="15" ref="J52:P67">C52/$S52*100000</f>
        <v>1279.3886210502462</v>
      </c>
      <c r="K52" s="686">
        <f t="shared" si="15"/>
        <v>204.1533353707088</v>
      </c>
      <c r="L52" s="686">
        <f t="shared" si="15"/>
        <v>1.2473727212059598</v>
      </c>
      <c r="M52" s="686">
        <f t="shared" si="15"/>
        <v>0</v>
      </c>
      <c r="N52" s="686">
        <f t="shared" si="15"/>
        <v>264.6509123491978</v>
      </c>
      <c r="O52" s="681">
        <f t="shared" si="15"/>
        <v>809.3370006091336</v>
      </c>
      <c r="P52" s="687">
        <f t="shared" si="15"/>
        <v>145.9426083810973</v>
      </c>
      <c r="R52" s="663"/>
      <c r="S52" s="664">
        <v>481011</v>
      </c>
      <c r="T52" s="664"/>
      <c r="U52" s="664"/>
      <c r="V52" s="664"/>
      <c r="W52" s="664"/>
    </row>
    <row r="53" spans="1:23" ht="15.75" customHeight="1">
      <c r="A53" s="652" t="s">
        <v>320</v>
      </c>
      <c r="B53" s="653"/>
      <c r="C53" s="654">
        <f t="shared" si="5"/>
        <v>638</v>
      </c>
      <c r="D53" s="731">
        <f>SUM(D54:D60)</f>
        <v>329</v>
      </c>
      <c r="E53" s="731">
        <f>SUM(E54:E60)</f>
        <v>0</v>
      </c>
      <c r="F53" s="655">
        <f>SUM(F54:F60)</f>
        <v>0</v>
      </c>
      <c r="G53" s="720">
        <f>SUM(G54:G58)</f>
        <v>154</v>
      </c>
      <c r="H53" s="720">
        <f>SUM(H54:H58)</f>
        <v>155</v>
      </c>
      <c r="I53" s="710">
        <f>SUM(I54:I60)</f>
        <v>163</v>
      </c>
      <c r="J53" s="658">
        <f t="shared" si="15"/>
        <v>656.5474659120143</v>
      </c>
      <c r="K53" s="695">
        <f t="shared" si="15"/>
        <v>338.56444558785694</v>
      </c>
      <c r="L53" s="660">
        <f t="shared" si="15"/>
        <v>0</v>
      </c>
      <c r="M53" s="661">
        <f t="shared" si="15"/>
        <v>0</v>
      </c>
      <c r="N53" s="658">
        <f t="shared" si="15"/>
        <v>158.47697453048622</v>
      </c>
      <c r="O53" s="681">
        <f t="shared" si="15"/>
        <v>159.5060457936712</v>
      </c>
      <c r="P53" s="662">
        <f t="shared" si="15"/>
        <v>167.73861589915103</v>
      </c>
      <c r="R53" s="663"/>
      <c r="S53" s="663">
        <f>SUM(S54:S60)</f>
        <v>97175</v>
      </c>
      <c r="T53" s="663"/>
      <c r="U53" s="663"/>
      <c r="V53" s="663"/>
      <c r="W53" s="663"/>
    </row>
    <row r="54" spans="1:23" ht="15.75" customHeight="1">
      <c r="A54" s="652"/>
      <c r="B54" s="653" t="s">
        <v>321</v>
      </c>
      <c r="C54" s="654">
        <f t="shared" si="5"/>
        <v>0</v>
      </c>
      <c r="D54" s="731">
        <v>0</v>
      </c>
      <c r="E54" s="731">
        <v>0</v>
      </c>
      <c r="F54" s="655">
        <v>0</v>
      </c>
      <c r="G54" s="656">
        <v>0</v>
      </c>
      <c r="H54" s="656">
        <v>0</v>
      </c>
      <c r="I54" s="654">
        <f>J54+K54</f>
        <v>0</v>
      </c>
      <c r="J54" s="658">
        <f t="shared" si="15"/>
        <v>0</v>
      </c>
      <c r="K54" s="659">
        <f t="shared" si="15"/>
        <v>0</v>
      </c>
      <c r="L54" s="660">
        <f t="shared" si="15"/>
        <v>0</v>
      </c>
      <c r="M54" s="661">
        <f t="shared" si="15"/>
        <v>0</v>
      </c>
      <c r="N54" s="658">
        <f t="shared" si="15"/>
        <v>0</v>
      </c>
      <c r="O54" s="676">
        <f t="shared" si="15"/>
        <v>0</v>
      </c>
      <c r="P54" s="662">
        <f t="shared" si="15"/>
        <v>0</v>
      </c>
      <c r="R54" s="663"/>
      <c r="S54" s="664">
        <v>8687</v>
      </c>
      <c r="T54" s="664"/>
      <c r="U54" s="664"/>
      <c r="V54" s="664"/>
      <c r="W54" s="664"/>
    </row>
    <row r="55" spans="1:23" ht="15.75" customHeight="1">
      <c r="A55" s="652"/>
      <c r="B55" s="653" t="s">
        <v>132</v>
      </c>
      <c r="C55" s="654">
        <f t="shared" si="5"/>
        <v>52</v>
      </c>
      <c r="D55" s="731">
        <v>0</v>
      </c>
      <c r="E55" s="731">
        <v>0</v>
      </c>
      <c r="F55" s="655">
        <v>0</v>
      </c>
      <c r="G55" s="656">
        <v>52</v>
      </c>
      <c r="H55" s="656">
        <v>0</v>
      </c>
      <c r="I55" s="654">
        <v>37</v>
      </c>
      <c r="J55" s="658">
        <f t="shared" si="15"/>
        <v>242.65048996733552</v>
      </c>
      <c r="K55" s="659">
        <f t="shared" si="15"/>
        <v>0</v>
      </c>
      <c r="L55" s="660">
        <f t="shared" si="15"/>
        <v>0</v>
      </c>
      <c r="M55" s="661">
        <f t="shared" si="15"/>
        <v>0</v>
      </c>
      <c r="N55" s="658">
        <f t="shared" si="15"/>
        <v>242.65048996733552</v>
      </c>
      <c r="O55" s="676">
        <f t="shared" si="15"/>
        <v>0</v>
      </c>
      <c r="P55" s="662">
        <f t="shared" si="15"/>
        <v>172.6551563229118</v>
      </c>
      <c r="R55" s="663"/>
      <c r="S55" s="664">
        <v>21430</v>
      </c>
      <c r="T55" s="664"/>
      <c r="U55" s="664"/>
      <c r="V55" s="664"/>
      <c r="W55" s="664"/>
    </row>
    <row r="56" spans="1:23" ht="15.75" customHeight="1">
      <c r="A56" s="652"/>
      <c r="B56" s="653" t="s">
        <v>133</v>
      </c>
      <c r="C56" s="654">
        <f t="shared" si="5"/>
        <v>155</v>
      </c>
      <c r="D56" s="731">
        <v>0</v>
      </c>
      <c r="E56" s="731">
        <v>0</v>
      </c>
      <c r="F56" s="655">
        <v>0</v>
      </c>
      <c r="G56" s="654">
        <v>0</v>
      </c>
      <c r="H56" s="654">
        <v>155</v>
      </c>
      <c r="I56" s="654">
        <v>0</v>
      </c>
      <c r="J56" s="658">
        <f t="shared" si="15"/>
        <v>1901.3738959764476</v>
      </c>
      <c r="K56" s="659">
        <f t="shared" si="15"/>
        <v>0</v>
      </c>
      <c r="L56" s="660">
        <f t="shared" si="15"/>
        <v>0</v>
      </c>
      <c r="M56" s="661">
        <f t="shared" si="15"/>
        <v>0</v>
      </c>
      <c r="N56" s="658">
        <f t="shared" si="15"/>
        <v>0</v>
      </c>
      <c r="O56" s="658">
        <f t="shared" si="15"/>
        <v>1901.3738959764476</v>
      </c>
      <c r="P56" s="662">
        <f t="shared" si="15"/>
        <v>0</v>
      </c>
      <c r="R56" s="663"/>
      <c r="S56" s="664">
        <v>8152</v>
      </c>
      <c r="T56" s="664"/>
      <c r="U56" s="664"/>
      <c r="V56" s="664"/>
      <c r="W56" s="664"/>
    </row>
    <row r="57" spans="1:23" ht="15.75" customHeight="1">
      <c r="A57" s="652"/>
      <c r="B57" s="653" t="s">
        <v>134</v>
      </c>
      <c r="C57" s="654">
        <f t="shared" si="5"/>
        <v>0</v>
      </c>
      <c r="D57" s="731">
        <v>0</v>
      </c>
      <c r="E57" s="731">
        <v>0</v>
      </c>
      <c r="F57" s="655">
        <v>0</v>
      </c>
      <c r="G57" s="656">
        <v>0</v>
      </c>
      <c r="H57" s="656">
        <v>0</v>
      </c>
      <c r="I57" s="656">
        <v>0</v>
      </c>
      <c r="J57" s="658">
        <f t="shared" si="15"/>
        <v>0</v>
      </c>
      <c r="K57" s="659">
        <f t="shared" si="15"/>
        <v>0</v>
      </c>
      <c r="L57" s="660">
        <f t="shared" si="15"/>
        <v>0</v>
      </c>
      <c r="M57" s="661">
        <f t="shared" si="15"/>
        <v>0</v>
      </c>
      <c r="N57" s="658">
        <f t="shared" si="15"/>
        <v>0</v>
      </c>
      <c r="O57" s="676">
        <f t="shared" si="15"/>
        <v>0</v>
      </c>
      <c r="P57" s="662">
        <f t="shared" si="15"/>
        <v>0</v>
      </c>
      <c r="R57" s="663"/>
      <c r="S57" s="664">
        <v>14369</v>
      </c>
      <c r="T57" s="664"/>
      <c r="U57" s="664"/>
      <c r="V57" s="664"/>
      <c r="W57" s="664"/>
    </row>
    <row r="58" spans="1:23" ht="15.75" customHeight="1">
      <c r="A58" s="652"/>
      <c r="B58" s="653" t="s">
        <v>135</v>
      </c>
      <c r="C58" s="654">
        <f t="shared" si="5"/>
        <v>431</v>
      </c>
      <c r="D58" s="731">
        <v>329</v>
      </c>
      <c r="E58" s="731">
        <v>0</v>
      </c>
      <c r="F58" s="655">
        <v>0</v>
      </c>
      <c r="G58" s="656">
        <v>102</v>
      </c>
      <c r="H58" s="656">
        <v>0</v>
      </c>
      <c r="I58" s="654">
        <v>71</v>
      </c>
      <c r="J58" s="658">
        <f t="shared" si="15"/>
        <v>2171.8316956412195</v>
      </c>
      <c r="K58" s="659">
        <f t="shared" si="15"/>
        <v>1657.8483245149912</v>
      </c>
      <c r="L58" s="660">
        <f t="shared" si="15"/>
        <v>0</v>
      </c>
      <c r="M58" s="661">
        <f t="shared" si="15"/>
        <v>0</v>
      </c>
      <c r="N58" s="658">
        <f t="shared" si="15"/>
        <v>513.9833711262282</v>
      </c>
      <c r="O58" s="676">
        <f t="shared" si="15"/>
        <v>0</v>
      </c>
      <c r="P58" s="662">
        <f t="shared" si="15"/>
        <v>357.7727387251197</v>
      </c>
      <c r="R58" s="663"/>
      <c r="S58" s="664">
        <v>19845</v>
      </c>
      <c r="T58" s="664"/>
      <c r="U58" s="664"/>
      <c r="V58" s="664"/>
      <c r="W58" s="664"/>
    </row>
    <row r="59" spans="1:23" ht="15.75" customHeight="1">
      <c r="A59" s="652"/>
      <c r="B59" s="653" t="s">
        <v>136</v>
      </c>
      <c r="C59" s="654">
        <f t="shared" si="5"/>
        <v>0</v>
      </c>
      <c r="D59" s="731">
        <v>0</v>
      </c>
      <c r="E59" s="731">
        <v>0</v>
      </c>
      <c r="F59" s="655">
        <v>0</v>
      </c>
      <c r="G59" s="656">
        <v>0</v>
      </c>
      <c r="H59" s="656">
        <v>0</v>
      </c>
      <c r="I59" s="654">
        <v>55</v>
      </c>
      <c r="J59" s="658">
        <f t="shared" si="15"/>
        <v>0</v>
      </c>
      <c r="K59" s="659">
        <f t="shared" si="15"/>
        <v>0</v>
      </c>
      <c r="L59" s="660">
        <f t="shared" si="15"/>
        <v>0</v>
      </c>
      <c r="M59" s="661">
        <f t="shared" si="15"/>
        <v>0</v>
      </c>
      <c r="N59" s="658">
        <f t="shared" si="15"/>
        <v>0</v>
      </c>
      <c r="O59" s="676">
        <f t="shared" si="15"/>
        <v>0</v>
      </c>
      <c r="P59" s="662">
        <f t="shared" si="15"/>
        <v>281.8489289740699</v>
      </c>
      <c r="R59" s="663"/>
      <c r="S59" s="664">
        <v>19514</v>
      </c>
      <c r="T59" s="664"/>
      <c r="U59" s="664"/>
      <c r="V59" s="664"/>
      <c r="W59" s="664"/>
    </row>
    <row r="60" spans="1:23" ht="15.75" customHeight="1">
      <c r="A60" s="723"/>
      <c r="B60" s="689" t="s">
        <v>137</v>
      </c>
      <c r="C60" s="665">
        <f t="shared" si="5"/>
        <v>0</v>
      </c>
      <c r="D60" s="732">
        <v>0</v>
      </c>
      <c r="E60" s="732">
        <v>0</v>
      </c>
      <c r="F60" s="724">
        <v>0</v>
      </c>
      <c r="G60" s="733">
        <v>0</v>
      </c>
      <c r="H60" s="733">
        <v>0</v>
      </c>
      <c r="I60" s="733">
        <v>0</v>
      </c>
      <c r="J60" s="666">
        <f t="shared" si="15"/>
        <v>0</v>
      </c>
      <c r="K60" s="727">
        <f t="shared" si="15"/>
        <v>0</v>
      </c>
      <c r="L60" s="728">
        <f t="shared" si="15"/>
        <v>0</v>
      </c>
      <c r="M60" s="729">
        <f t="shared" si="15"/>
        <v>0</v>
      </c>
      <c r="N60" s="666">
        <f t="shared" si="15"/>
        <v>0</v>
      </c>
      <c r="O60" s="730">
        <f t="shared" si="15"/>
        <v>0</v>
      </c>
      <c r="P60" s="692">
        <f t="shared" si="15"/>
        <v>0</v>
      </c>
      <c r="R60" s="663"/>
      <c r="S60" s="664">
        <v>5178</v>
      </c>
      <c r="T60" s="664"/>
      <c r="U60" s="664"/>
      <c r="V60" s="664"/>
      <c r="W60" s="664"/>
    </row>
    <row r="61" spans="1:23" s="642" customFormat="1" ht="15.75" customHeight="1">
      <c r="A61" s="718" t="s">
        <v>223</v>
      </c>
      <c r="B61" s="694"/>
      <c r="C61" s="645">
        <f>D61+E61+F61+G61+H61</f>
        <v>3528</v>
      </c>
      <c r="D61" s="734">
        <f aca="true" t="shared" si="16" ref="D61:I61">D62+D74+D78+D83</f>
        <v>918</v>
      </c>
      <c r="E61" s="734">
        <f t="shared" si="16"/>
        <v>4</v>
      </c>
      <c r="F61" s="734">
        <f t="shared" si="16"/>
        <v>0</v>
      </c>
      <c r="G61" s="735">
        <f t="shared" si="16"/>
        <v>634</v>
      </c>
      <c r="H61" s="735">
        <f t="shared" si="16"/>
        <v>1972</v>
      </c>
      <c r="I61" s="734">
        <f t="shared" si="16"/>
        <v>399</v>
      </c>
      <c r="J61" s="672">
        <f aca="true" t="shared" si="17" ref="J61:J67">C61/$S61*100000</f>
        <v>1223.7549992542308</v>
      </c>
      <c r="K61" s="673">
        <f t="shared" si="15"/>
        <v>318.42604572431514</v>
      </c>
      <c r="L61" s="674">
        <f t="shared" si="15"/>
        <v>1.3874773234174955</v>
      </c>
      <c r="M61" s="675">
        <f t="shared" si="15"/>
        <v>0</v>
      </c>
      <c r="N61" s="672">
        <f t="shared" si="15"/>
        <v>219.915155761673</v>
      </c>
      <c r="O61" s="676">
        <f t="shared" si="15"/>
        <v>684.0263204448253</v>
      </c>
      <c r="P61" s="677">
        <f t="shared" si="15"/>
        <v>138.40086301089516</v>
      </c>
      <c r="R61" s="651"/>
      <c r="S61" s="640">
        <f>S62+S74+S78+S83</f>
        <v>288293</v>
      </c>
      <c r="T61" s="678"/>
      <c r="U61" s="678"/>
      <c r="V61" s="678"/>
      <c r="W61" s="678"/>
    </row>
    <row r="62" spans="1:23" ht="18" customHeight="1">
      <c r="A62" s="708" t="s">
        <v>322</v>
      </c>
      <c r="B62" s="709"/>
      <c r="C62" s="736">
        <f t="shared" si="5"/>
        <v>1198</v>
      </c>
      <c r="D62" s="710">
        <f aca="true" t="shared" si="18" ref="D62:I62">SUM(D63:D67)</f>
        <v>360</v>
      </c>
      <c r="E62" s="711">
        <f t="shared" si="18"/>
        <v>0</v>
      </c>
      <c r="F62" s="710">
        <f t="shared" si="18"/>
        <v>0</v>
      </c>
      <c r="G62" s="720">
        <f>SUM(G63:G67)</f>
        <v>259</v>
      </c>
      <c r="H62" s="720">
        <f t="shared" si="18"/>
        <v>579</v>
      </c>
      <c r="I62" s="712">
        <f t="shared" si="18"/>
        <v>98</v>
      </c>
      <c r="J62" s="681">
        <f t="shared" si="17"/>
        <v>1043.6085509695629</v>
      </c>
      <c r="K62" s="713">
        <f t="shared" si="15"/>
        <v>313.6052406920222</v>
      </c>
      <c r="L62" s="714">
        <f t="shared" si="15"/>
        <v>0</v>
      </c>
      <c r="M62" s="715">
        <f t="shared" si="15"/>
        <v>0</v>
      </c>
      <c r="N62" s="681">
        <f t="shared" si="15"/>
        <v>225.6215481645382</v>
      </c>
      <c r="O62" s="681">
        <f t="shared" si="15"/>
        <v>504.3817621130024</v>
      </c>
      <c r="P62" s="716">
        <f t="shared" si="4"/>
        <v>85.37031552171716</v>
      </c>
      <c r="R62" s="663"/>
      <c r="S62" s="663">
        <f>SUM(S63:S67)</f>
        <v>114794</v>
      </c>
      <c r="T62" s="663"/>
      <c r="U62" s="663"/>
      <c r="V62" s="663"/>
      <c r="W62" s="663"/>
    </row>
    <row r="63" spans="1:23" ht="18" customHeight="1">
      <c r="A63" s="652"/>
      <c r="B63" s="653" t="s">
        <v>138</v>
      </c>
      <c r="C63" s="654">
        <f t="shared" si="5"/>
        <v>383</v>
      </c>
      <c r="D63" s="654">
        <v>0</v>
      </c>
      <c r="E63" s="655">
        <v>0</v>
      </c>
      <c r="F63" s="654">
        <v>0</v>
      </c>
      <c r="G63" s="656">
        <v>109</v>
      </c>
      <c r="H63" s="656">
        <v>274</v>
      </c>
      <c r="I63" s="657">
        <v>36</v>
      </c>
      <c r="J63" s="658">
        <f t="shared" si="17"/>
        <v>949.9243532825715</v>
      </c>
      <c r="K63" s="659">
        <f t="shared" si="15"/>
        <v>0</v>
      </c>
      <c r="L63" s="660">
        <f t="shared" si="15"/>
        <v>0</v>
      </c>
      <c r="M63" s="661">
        <f t="shared" si="15"/>
        <v>0</v>
      </c>
      <c r="N63" s="658">
        <f t="shared" si="15"/>
        <v>270.3440065477814</v>
      </c>
      <c r="O63" s="658">
        <f t="shared" si="15"/>
        <v>679.58034673479</v>
      </c>
      <c r="P63" s="662">
        <f t="shared" si="4"/>
        <v>89.28792876807461</v>
      </c>
      <c r="R63" s="663"/>
      <c r="S63" s="664">
        <v>40319</v>
      </c>
      <c r="T63" s="664"/>
      <c r="U63" s="664"/>
      <c r="V63" s="664"/>
      <c r="W63" s="664"/>
    </row>
    <row r="64" spans="1:23" ht="18" customHeight="1">
      <c r="A64" s="652"/>
      <c r="B64" s="653" t="s">
        <v>139</v>
      </c>
      <c r="C64" s="654">
        <f t="shared" si="5"/>
        <v>158</v>
      </c>
      <c r="D64" s="654">
        <v>0</v>
      </c>
      <c r="E64" s="655">
        <v>0</v>
      </c>
      <c r="F64" s="654">
        <v>0</v>
      </c>
      <c r="G64" s="656">
        <v>59</v>
      </c>
      <c r="H64" s="656">
        <v>99</v>
      </c>
      <c r="I64" s="657">
        <v>0</v>
      </c>
      <c r="J64" s="658">
        <f t="shared" si="17"/>
        <v>928.2105510515804</v>
      </c>
      <c r="K64" s="659">
        <f t="shared" si="15"/>
        <v>0</v>
      </c>
      <c r="L64" s="660">
        <f t="shared" si="15"/>
        <v>0</v>
      </c>
      <c r="M64" s="661">
        <f t="shared" si="15"/>
        <v>0</v>
      </c>
      <c r="N64" s="658">
        <f t="shared" si="15"/>
        <v>346.61026906356483</v>
      </c>
      <c r="O64" s="658">
        <f t="shared" si="15"/>
        <v>581.6002819880155</v>
      </c>
      <c r="P64" s="662">
        <f t="shared" si="4"/>
        <v>0</v>
      </c>
      <c r="R64" s="663"/>
      <c r="S64" s="664">
        <v>17022</v>
      </c>
      <c r="T64" s="664"/>
      <c r="U64" s="664"/>
      <c r="V64" s="664"/>
      <c r="W64" s="664"/>
    </row>
    <row r="65" spans="1:23" ht="18" customHeight="1">
      <c r="A65" s="652"/>
      <c r="B65" s="653" t="s">
        <v>140</v>
      </c>
      <c r="C65" s="654">
        <f t="shared" si="5"/>
        <v>360</v>
      </c>
      <c r="D65" s="654">
        <v>360</v>
      </c>
      <c r="E65" s="655">
        <v>0</v>
      </c>
      <c r="F65" s="654">
        <v>0</v>
      </c>
      <c r="G65" s="722">
        <v>0</v>
      </c>
      <c r="H65" s="722">
        <v>0</v>
      </c>
      <c r="I65" s="657">
        <v>0</v>
      </c>
      <c r="J65" s="658">
        <f t="shared" si="17"/>
        <v>2788.3200371776006</v>
      </c>
      <c r="K65" s="659">
        <f t="shared" si="15"/>
        <v>2788.3200371776006</v>
      </c>
      <c r="L65" s="660">
        <f t="shared" si="15"/>
        <v>0</v>
      </c>
      <c r="M65" s="661">
        <f t="shared" si="15"/>
        <v>0</v>
      </c>
      <c r="N65" s="658">
        <f t="shared" si="15"/>
        <v>0</v>
      </c>
      <c r="O65" s="676">
        <f t="shared" si="15"/>
        <v>0</v>
      </c>
      <c r="P65" s="662">
        <f t="shared" si="4"/>
        <v>0</v>
      </c>
      <c r="R65" s="663"/>
      <c r="S65" s="664">
        <v>12911</v>
      </c>
      <c r="T65" s="664"/>
      <c r="U65" s="664"/>
      <c r="V65" s="664"/>
      <c r="W65" s="664"/>
    </row>
    <row r="66" spans="1:23" ht="18" customHeight="1">
      <c r="A66" s="652"/>
      <c r="B66" s="653" t="s">
        <v>141</v>
      </c>
      <c r="C66" s="654">
        <f t="shared" si="5"/>
        <v>165</v>
      </c>
      <c r="D66" s="654">
        <v>0</v>
      </c>
      <c r="E66" s="655">
        <v>0</v>
      </c>
      <c r="F66" s="654">
        <v>0</v>
      </c>
      <c r="G66" s="722">
        <v>0</v>
      </c>
      <c r="H66" s="722">
        <v>165</v>
      </c>
      <c r="I66" s="657">
        <v>0</v>
      </c>
      <c r="J66" s="658">
        <f t="shared" si="17"/>
        <v>1380.2911159444536</v>
      </c>
      <c r="K66" s="659">
        <f t="shared" si="15"/>
        <v>0</v>
      </c>
      <c r="L66" s="660">
        <f t="shared" si="15"/>
        <v>0</v>
      </c>
      <c r="M66" s="661">
        <f t="shared" si="15"/>
        <v>0</v>
      </c>
      <c r="N66" s="658">
        <f t="shared" si="15"/>
        <v>0</v>
      </c>
      <c r="O66" s="658">
        <f t="shared" si="15"/>
        <v>1380.2911159444536</v>
      </c>
      <c r="P66" s="662">
        <f t="shared" si="4"/>
        <v>0</v>
      </c>
      <c r="R66" s="663"/>
      <c r="S66" s="664">
        <v>11954</v>
      </c>
      <c r="T66" s="664"/>
      <c r="U66" s="664"/>
      <c r="V66" s="664"/>
      <c r="W66" s="664"/>
    </row>
    <row r="67" spans="1:23" ht="18" customHeight="1" thickBot="1">
      <c r="A67" s="737"/>
      <c r="B67" s="738" t="s">
        <v>142</v>
      </c>
      <c r="C67" s="739">
        <f t="shared" si="5"/>
        <v>132</v>
      </c>
      <c r="D67" s="739">
        <v>0</v>
      </c>
      <c r="E67" s="740">
        <v>0</v>
      </c>
      <c r="F67" s="739">
        <v>0</v>
      </c>
      <c r="G67" s="741">
        <v>91</v>
      </c>
      <c r="H67" s="741">
        <v>41</v>
      </c>
      <c r="I67" s="742">
        <v>62</v>
      </c>
      <c r="J67" s="743">
        <f t="shared" si="17"/>
        <v>405.05707622437706</v>
      </c>
      <c r="K67" s="744">
        <f t="shared" si="15"/>
        <v>0</v>
      </c>
      <c r="L67" s="745">
        <f t="shared" si="15"/>
        <v>0</v>
      </c>
      <c r="M67" s="744">
        <f t="shared" si="15"/>
        <v>0</v>
      </c>
      <c r="N67" s="743">
        <f t="shared" si="15"/>
        <v>279.2438934577145</v>
      </c>
      <c r="O67" s="743">
        <f t="shared" si="15"/>
        <v>125.81318276666258</v>
      </c>
      <c r="P67" s="746">
        <f t="shared" si="4"/>
        <v>190.25408125690439</v>
      </c>
      <c r="R67" s="663"/>
      <c r="S67" s="664">
        <v>32588</v>
      </c>
      <c r="T67" s="664"/>
      <c r="U67" s="664"/>
      <c r="V67" s="664"/>
      <c r="W67" s="664"/>
    </row>
    <row r="68" spans="1:23" ht="0.75" customHeight="1">
      <c r="A68" s="747"/>
      <c r="B68" s="747"/>
      <c r="C68" s="655"/>
      <c r="D68" s="655"/>
      <c r="E68" s="655"/>
      <c r="F68" s="655"/>
      <c r="G68" s="655"/>
      <c r="H68" s="655"/>
      <c r="I68" s="655"/>
      <c r="J68" s="659"/>
      <c r="K68" s="659"/>
      <c r="L68" s="659"/>
      <c r="M68" s="659"/>
      <c r="N68" s="659"/>
      <c r="O68" s="748"/>
      <c r="P68" s="659"/>
      <c r="R68" s="663"/>
      <c r="S68" s="664"/>
      <c r="T68" s="664"/>
      <c r="U68" s="664"/>
      <c r="V68" s="664"/>
      <c r="W68" s="664"/>
    </row>
    <row r="69" spans="1:23" ht="23.25" customHeight="1" thickBot="1">
      <c r="A69" s="749"/>
      <c r="B69" s="749"/>
      <c r="C69" s="655"/>
      <c r="D69" s="655"/>
      <c r="E69" s="655"/>
      <c r="F69" s="655"/>
      <c r="G69" s="655"/>
      <c r="H69" s="655"/>
      <c r="I69" s="655"/>
      <c r="J69" s="655"/>
      <c r="K69" s="890" t="s">
        <v>259</v>
      </c>
      <c r="L69" s="890"/>
      <c r="M69" s="890"/>
      <c r="N69" s="890"/>
      <c r="O69" s="890"/>
      <c r="P69" s="890"/>
      <c r="R69" s="663"/>
      <c r="S69" s="664"/>
      <c r="T69" s="664"/>
      <c r="U69" s="664"/>
      <c r="V69" s="664"/>
      <c r="W69" s="664"/>
    </row>
    <row r="70" spans="1:23" ht="15.75" customHeight="1">
      <c r="A70" s="881" t="s">
        <v>296</v>
      </c>
      <c r="B70" s="861" t="s">
        <v>295</v>
      </c>
      <c r="C70" s="865" t="s">
        <v>337</v>
      </c>
      <c r="D70" s="866"/>
      <c r="E70" s="866"/>
      <c r="F70" s="866"/>
      <c r="G70" s="866"/>
      <c r="H70" s="866"/>
      <c r="I70" s="877"/>
      <c r="J70" s="865" t="s">
        <v>338</v>
      </c>
      <c r="K70" s="866"/>
      <c r="L70" s="866"/>
      <c r="M70" s="866"/>
      <c r="N70" s="866"/>
      <c r="O70" s="866"/>
      <c r="P70" s="867"/>
      <c r="R70" s="878"/>
      <c r="S70" s="878"/>
      <c r="T70" s="878"/>
      <c r="U70" s="878"/>
      <c r="V70" s="878"/>
      <c r="W70" s="878"/>
    </row>
    <row r="71" spans="1:23" ht="15.75" customHeight="1">
      <c r="A71" s="882"/>
      <c r="B71" s="868"/>
      <c r="C71" s="871" t="s">
        <v>339</v>
      </c>
      <c r="D71" s="872"/>
      <c r="E71" s="872"/>
      <c r="F71" s="872"/>
      <c r="G71" s="872"/>
      <c r="H71" s="873"/>
      <c r="I71" s="887" t="s">
        <v>340</v>
      </c>
      <c r="J71" s="751" t="s">
        <v>339</v>
      </c>
      <c r="K71" s="752"/>
      <c r="L71" s="752"/>
      <c r="M71" s="752"/>
      <c r="N71" s="753"/>
      <c r="O71" s="754"/>
      <c r="P71" s="874" t="s">
        <v>340</v>
      </c>
      <c r="R71" s="750"/>
      <c r="S71" s="750"/>
      <c r="T71" s="750"/>
      <c r="U71" s="750"/>
      <c r="V71" s="750"/>
      <c r="W71" s="750"/>
    </row>
    <row r="72" spans="1:23" ht="15.75" customHeight="1">
      <c r="A72" s="882"/>
      <c r="B72" s="869"/>
      <c r="C72" s="620"/>
      <c r="D72" s="621" t="s">
        <v>341</v>
      </c>
      <c r="E72" s="755" t="s">
        <v>93</v>
      </c>
      <c r="F72" s="620" t="s">
        <v>342</v>
      </c>
      <c r="G72" s="756" t="s">
        <v>343</v>
      </c>
      <c r="H72" s="757" t="s">
        <v>344</v>
      </c>
      <c r="I72" s="888"/>
      <c r="J72" s="758"/>
      <c r="K72" s="759" t="s">
        <v>345</v>
      </c>
      <c r="L72" s="760" t="s">
        <v>93</v>
      </c>
      <c r="M72" s="759" t="s">
        <v>342</v>
      </c>
      <c r="N72" s="759" t="s">
        <v>343</v>
      </c>
      <c r="O72" s="624" t="s">
        <v>344</v>
      </c>
      <c r="P72" s="875"/>
      <c r="R72" s="750"/>
      <c r="S72" s="750"/>
      <c r="T72" s="761"/>
      <c r="U72" s="750"/>
      <c r="V72" s="750"/>
      <c r="W72" s="750"/>
    </row>
    <row r="73" spans="1:23" ht="15.75" customHeight="1" thickBot="1">
      <c r="A73" s="883"/>
      <c r="B73" s="870"/>
      <c r="C73" s="627"/>
      <c r="D73" s="626" t="s">
        <v>347</v>
      </c>
      <c r="E73" s="630" t="s">
        <v>348</v>
      </c>
      <c r="F73" s="626" t="s">
        <v>348</v>
      </c>
      <c r="G73" s="630" t="s">
        <v>348</v>
      </c>
      <c r="H73" s="631" t="s">
        <v>348</v>
      </c>
      <c r="I73" s="889"/>
      <c r="J73" s="630"/>
      <c r="K73" s="626" t="s">
        <v>347</v>
      </c>
      <c r="L73" s="630" t="s">
        <v>348</v>
      </c>
      <c r="M73" s="626" t="s">
        <v>348</v>
      </c>
      <c r="N73" s="630" t="s">
        <v>348</v>
      </c>
      <c r="O73" s="626" t="s">
        <v>348</v>
      </c>
      <c r="P73" s="876"/>
      <c r="R73" s="750"/>
      <c r="S73" s="750"/>
      <c r="T73" s="750"/>
      <c r="U73" s="750"/>
      <c r="V73" s="750"/>
      <c r="W73" s="750"/>
    </row>
    <row r="74" spans="1:23" ht="18" customHeight="1">
      <c r="A74" s="652" t="s">
        <v>323</v>
      </c>
      <c r="B74" s="653"/>
      <c r="C74" s="654">
        <f aca="true" t="shared" si="19" ref="C74:C131">D74+E74+F74+G74+H74</f>
        <v>1763</v>
      </c>
      <c r="D74" s="654">
        <f aca="true" t="shared" si="20" ref="D74:I74">SUM(D75:D77)</f>
        <v>558</v>
      </c>
      <c r="E74" s="654">
        <f t="shared" si="20"/>
        <v>4</v>
      </c>
      <c r="F74" s="654">
        <f t="shared" si="20"/>
        <v>0</v>
      </c>
      <c r="G74" s="762">
        <f>SUM(G75:G77)</f>
        <v>232</v>
      </c>
      <c r="H74" s="762">
        <f t="shared" si="20"/>
        <v>969</v>
      </c>
      <c r="I74" s="763">
        <f t="shared" si="20"/>
        <v>254</v>
      </c>
      <c r="J74" s="658">
        <f aca="true" t="shared" si="21" ref="J74:P89">C74/$S74*100000</f>
        <v>1720.2013894309575</v>
      </c>
      <c r="K74" s="695">
        <f t="shared" si="21"/>
        <v>544.4539848567637</v>
      </c>
      <c r="L74" s="660">
        <f t="shared" si="21"/>
        <v>3.9028959487940056</v>
      </c>
      <c r="M74" s="661">
        <f t="shared" si="21"/>
        <v>0</v>
      </c>
      <c r="N74" s="658">
        <f t="shared" si="21"/>
        <v>226.3679650300523</v>
      </c>
      <c r="O74" s="681">
        <f t="shared" si="21"/>
        <v>945.4765435953477</v>
      </c>
      <c r="P74" s="662">
        <f t="shared" si="21"/>
        <v>247.83389274841932</v>
      </c>
      <c r="R74" s="663"/>
      <c r="S74" s="663">
        <f>SUM(S75:S77)</f>
        <v>102488</v>
      </c>
      <c r="T74" s="663"/>
      <c r="U74" s="663"/>
      <c r="V74" s="663"/>
      <c r="W74" s="663"/>
    </row>
    <row r="75" spans="1:23" ht="18" customHeight="1">
      <c r="A75" s="652"/>
      <c r="B75" s="653" t="s">
        <v>143</v>
      </c>
      <c r="C75" s="654">
        <f t="shared" si="19"/>
        <v>757</v>
      </c>
      <c r="D75" s="654">
        <v>311</v>
      </c>
      <c r="E75" s="655">
        <v>0</v>
      </c>
      <c r="F75" s="654">
        <v>0</v>
      </c>
      <c r="G75" s="656">
        <v>78</v>
      </c>
      <c r="H75" s="656">
        <v>368</v>
      </c>
      <c r="I75" s="657">
        <v>35</v>
      </c>
      <c r="J75" s="658">
        <f t="shared" si="21"/>
        <v>2302.7316420271336</v>
      </c>
      <c r="K75" s="659">
        <f t="shared" si="21"/>
        <v>946.0363813347935</v>
      </c>
      <c r="L75" s="660">
        <f t="shared" si="21"/>
        <v>0</v>
      </c>
      <c r="M75" s="661">
        <f t="shared" si="21"/>
        <v>0</v>
      </c>
      <c r="N75" s="658">
        <f t="shared" si="21"/>
        <v>237.26957473991607</v>
      </c>
      <c r="O75" s="658">
        <f t="shared" si="21"/>
        <v>1119.4256859524244</v>
      </c>
      <c r="P75" s="662">
        <f t="shared" si="21"/>
        <v>106.46711687047514</v>
      </c>
      <c r="R75" s="663"/>
      <c r="S75" s="664">
        <v>32874</v>
      </c>
      <c r="T75" s="664"/>
      <c r="U75" s="664"/>
      <c r="V75" s="664"/>
      <c r="W75" s="664"/>
    </row>
    <row r="76" spans="1:23" ht="18" customHeight="1">
      <c r="A76" s="652"/>
      <c r="B76" s="653" t="s">
        <v>144</v>
      </c>
      <c r="C76" s="654">
        <f t="shared" si="19"/>
        <v>1006</v>
      </c>
      <c r="D76" s="654">
        <v>247</v>
      </c>
      <c r="E76" s="731">
        <v>4</v>
      </c>
      <c r="F76" s="654">
        <v>0</v>
      </c>
      <c r="G76" s="656">
        <v>154</v>
      </c>
      <c r="H76" s="656">
        <v>601</v>
      </c>
      <c r="I76" s="657">
        <v>142</v>
      </c>
      <c r="J76" s="658">
        <f t="shared" si="21"/>
        <v>1943.3980488747222</v>
      </c>
      <c r="K76" s="659">
        <f t="shared" si="21"/>
        <v>477.15637979329665</v>
      </c>
      <c r="L76" s="660">
        <f t="shared" si="21"/>
        <v>7.727228822563508</v>
      </c>
      <c r="M76" s="661">
        <f t="shared" si="21"/>
        <v>0</v>
      </c>
      <c r="N76" s="658">
        <f t="shared" si="21"/>
        <v>297.4983096686951</v>
      </c>
      <c r="O76" s="658">
        <f t="shared" si="21"/>
        <v>1161.0161305901672</v>
      </c>
      <c r="P76" s="662">
        <f t="shared" si="21"/>
        <v>274.3166232010045</v>
      </c>
      <c r="R76" s="663"/>
      <c r="S76" s="664">
        <v>51765</v>
      </c>
      <c r="T76" s="664"/>
      <c r="U76" s="664"/>
      <c r="V76" s="664"/>
      <c r="W76" s="664"/>
    </row>
    <row r="77" spans="1:23" ht="18" customHeight="1">
      <c r="A77" s="652"/>
      <c r="B77" s="653" t="s">
        <v>145</v>
      </c>
      <c r="C77" s="680">
        <f t="shared" si="19"/>
        <v>0</v>
      </c>
      <c r="D77" s="654">
        <v>0</v>
      </c>
      <c r="E77" s="655">
        <v>0</v>
      </c>
      <c r="F77" s="654">
        <v>0</v>
      </c>
      <c r="G77" s="717">
        <v>0</v>
      </c>
      <c r="H77" s="717">
        <v>0</v>
      </c>
      <c r="I77" s="657">
        <v>77</v>
      </c>
      <c r="J77" s="658">
        <f t="shared" si="21"/>
        <v>0</v>
      </c>
      <c r="K77" s="659">
        <f t="shared" si="21"/>
        <v>0</v>
      </c>
      <c r="L77" s="660">
        <f t="shared" si="21"/>
        <v>0</v>
      </c>
      <c r="M77" s="661">
        <f t="shared" si="21"/>
        <v>0</v>
      </c>
      <c r="N77" s="658">
        <f t="shared" si="21"/>
        <v>0</v>
      </c>
      <c r="O77" s="676">
        <f t="shared" si="21"/>
        <v>0</v>
      </c>
      <c r="P77" s="662">
        <f t="shared" si="21"/>
        <v>431.3967169029077</v>
      </c>
      <c r="R77" s="663"/>
      <c r="S77" s="664">
        <v>17849</v>
      </c>
      <c r="T77" s="664"/>
      <c r="U77" s="664"/>
      <c r="V77" s="664"/>
      <c r="W77" s="664"/>
    </row>
    <row r="78" spans="1:23" ht="15.75" customHeight="1">
      <c r="A78" s="708" t="s">
        <v>324</v>
      </c>
      <c r="B78" s="709"/>
      <c r="C78" s="654">
        <f t="shared" si="19"/>
        <v>362</v>
      </c>
      <c r="D78" s="710">
        <f aca="true" t="shared" si="22" ref="D78:I78">SUM(D79:D82)</f>
        <v>0</v>
      </c>
      <c r="E78" s="710">
        <f t="shared" si="22"/>
        <v>0</v>
      </c>
      <c r="F78" s="710">
        <f t="shared" si="22"/>
        <v>0</v>
      </c>
      <c r="G78" s="764">
        <f>SUM(G79:G82)</f>
        <v>143</v>
      </c>
      <c r="H78" s="764">
        <f t="shared" si="22"/>
        <v>219</v>
      </c>
      <c r="I78" s="710">
        <f t="shared" si="22"/>
        <v>0</v>
      </c>
      <c r="J78" s="681">
        <f t="shared" si="21"/>
        <v>1701.127819548872</v>
      </c>
      <c r="K78" s="713">
        <f t="shared" si="21"/>
        <v>0</v>
      </c>
      <c r="L78" s="714">
        <f t="shared" si="21"/>
        <v>0</v>
      </c>
      <c r="M78" s="715">
        <f t="shared" si="21"/>
        <v>0</v>
      </c>
      <c r="N78" s="681">
        <f t="shared" si="21"/>
        <v>671.9924812030075</v>
      </c>
      <c r="O78" s="681">
        <f t="shared" si="21"/>
        <v>1029.1353383458647</v>
      </c>
      <c r="P78" s="716">
        <f t="shared" si="21"/>
        <v>0</v>
      </c>
      <c r="R78" s="663"/>
      <c r="S78" s="663">
        <f>SUM(S79:S82)</f>
        <v>21280</v>
      </c>
      <c r="T78" s="663"/>
      <c r="U78" s="663"/>
      <c r="V78" s="663"/>
      <c r="W78" s="663"/>
    </row>
    <row r="79" spans="1:23" ht="15.75" customHeight="1">
      <c r="A79" s="652"/>
      <c r="B79" s="653" t="s">
        <v>146</v>
      </c>
      <c r="C79" s="654">
        <f t="shared" si="19"/>
        <v>297</v>
      </c>
      <c r="D79" s="731">
        <v>0</v>
      </c>
      <c r="E79" s="731">
        <v>0</v>
      </c>
      <c r="F79" s="655">
        <v>0</v>
      </c>
      <c r="G79" s="656">
        <v>103</v>
      </c>
      <c r="H79" s="656">
        <v>194</v>
      </c>
      <c r="I79" s="656">
        <v>0</v>
      </c>
      <c r="J79" s="658">
        <f t="shared" si="21"/>
        <v>3562.859884836852</v>
      </c>
      <c r="K79" s="659">
        <f t="shared" si="21"/>
        <v>0</v>
      </c>
      <c r="L79" s="660">
        <f t="shared" si="21"/>
        <v>0</v>
      </c>
      <c r="M79" s="661">
        <f t="shared" si="21"/>
        <v>0</v>
      </c>
      <c r="N79" s="658">
        <f t="shared" si="21"/>
        <v>1235.6046065259115</v>
      </c>
      <c r="O79" s="658">
        <f t="shared" si="21"/>
        <v>2327.2552783109404</v>
      </c>
      <c r="P79" s="662">
        <f t="shared" si="21"/>
        <v>0</v>
      </c>
      <c r="R79" s="663"/>
      <c r="S79" s="664">
        <v>8336</v>
      </c>
      <c r="T79" s="664"/>
      <c r="U79" s="664"/>
      <c r="V79" s="664"/>
      <c r="W79" s="664"/>
    </row>
    <row r="80" spans="1:23" ht="15.75" customHeight="1">
      <c r="A80" s="652"/>
      <c r="B80" s="653" t="s">
        <v>147</v>
      </c>
      <c r="C80" s="654">
        <f t="shared" si="19"/>
        <v>0</v>
      </c>
      <c r="D80" s="731">
        <v>0</v>
      </c>
      <c r="E80" s="731">
        <v>0</v>
      </c>
      <c r="F80" s="655">
        <v>0</v>
      </c>
      <c r="G80" s="656">
        <v>0</v>
      </c>
      <c r="H80" s="656">
        <v>0</v>
      </c>
      <c r="I80" s="656">
        <v>0</v>
      </c>
      <c r="J80" s="658">
        <f t="shared" si="21"/>
        <v>0</v>
      </c>
      <c r="K80" s="659">
        <f t="shared" si="21"/>
        <v>0</v>
      </c>
      <c r="L80" s="660">
        <f t="shared" si="21"/>
        <v>0</v>
      </c>
      <c r="M80" s="661">
        <f t="shared" si="21"/>
        <v>0</v>
      </c>
      <c r="N80" s="658">
        <f t="shared" si="21"/>
        <v>0</v>
      </c>
      <c r="O80" s="676">
        <f t="shared" si="21"/>
        <v>0</v>
      </c>
      <c r="P80" s="662">
        <f t="shared" si="21"/>
        <v>0</v>
      </c>
      <c r="R80" s="663"/>
      <c r="S80" s="664">
        <v>5284</v>
      </c>
      <c r="T80" s="664"/>
      <c r="U80" s="664"/>
      <c r="V80" s="664"/>
      <c r="W80" s="664"/>
    </row>
    <row r="81" spans="1:23" ht="15.75" customHeight="1">
      <c r="A81" s="652"/>
      <c r="B81" s="653" t="s">
        <v>148</v>
      </c>
      <c r="C81" s="654">
        <f t="shared" si="19"/>
        <v>65</v>
      </c>
      <c r="D81" s="731">
        <v>0</v>
      </c>
      <c r="E81" s="731">
        <v>0</v>
      </c>
      <c r="F81" s="655">
        <v>0</v>
      </c>
      <c r="G81" s="656">
        <v>40</v>
      </c>
      <c r="H81" s="656">
        <v>25</v>
      </c>
      <c r="I81" s="654">
        <v>0</v>
      </c>
      <c r="J81" s="658">
        <f t="shared" si="21"/>
        <v>1482.3261117445838</v>
      </c>
      <c r="K81" s="659">
        <f t="shared" si="21"/>
        <v>0</v>
      </c>
      <c r="L81" s="660">
        <f t="shared" si="21"/>
        <v>0</v>
      </c>
      <c r="M81" s="661">
        <f t="shared" si="21"/>
        <v>0</v>
      </c>
      <c r="N81" s="658">
        <f t="shared" si="21"/>
        <v>912.2006841505131</v>
      </c>
      <c r="O81" s="658">
        <f t="shared" si="21"/>
        <v>570.1254275940707</v>
      </c>
      <c r="P81" s="662">
        <f t="shared" si="21"/>
        <v>0</v>
      </c>
      <c r="R81" s="663"/>
      <c r="S81" s="664">
        <v>4385</v>
      </c>
      <c r="T81" s="664"/>
      <c r="U81" s="664"/>
      <c r="V81" s="664"/>
      <c r="W81" s="664"/>
    </row>
    <row r="82" spans="1:23" ht="15.75" customHeight="1">
      <c r="A82" s="696"/>
      <c r="B82" s="697" t="s">
        <v>149</v>
      </c>
      <c r="C82" s="765">
        <f t="shared" si="19"/>
        <v>0</v>
      </c>
      <c r="D82" s="766">
        <v>0</v>
      </c>
      <c r="E82" s="766">
        <v>0</v>
      </c>
      <c r="F82" s="699">
        <v>0</v>
      </c>
      <c r="G82" s="700">
        <v>0</v>
      </c>
      <c r="H82" s="700">
        <v>0</v>
      </c>
      <c r="I82" s="698">
        <f>J82+K82</f>
        <v>0</v>
      </c>
      <c r="J82" s="702">
        <f t="shared" si="21"/>
        <v>0</v>
      </c>
      <c r="K82" s="703">
        <f t="shared" si="21"/>
        <v>0</v>
      </c>
      <c r="L82" s="704">
        <f t="shared" si="21"/>
        <v>0</v>
      </c>
      <c r="M82" s="705">
        <f t="shared" si="21"/>
        <v>0</v>
      </c>
      <c r="N82" s="702">
        <f t="shared" si="21"/>
        <v>0</v>
      </c>
      <c r="O82" s="676">
        <f t="shared" si="21"/>
        <v>0</v>
      </c>
      <c r="P82" s="706">
        <f t="shared" si="21"/>
        <v>0</v>
      </c>
      <c r="R82" s="663"/>
      <c r="S82" s="664">
        <v>3275</v>
      </c>
      <c r="T82" s="664"/>
      <c r="U82" s="664"/>
      <c r="V82" s="664"/>
      <c r="W82" s="664"/>
    </row>
    <row r="83" spans="1:23" ht="15.75" customHeight="1">
      <c r="A83" s="652" t="s">
        <v>325</v>
      </c>
      <c r="B83" s="653"/>
      <c r="C83" s="654">
        <f t="shared" si="19"/>
        <v>205</v>
      </c>
      <c r="D83" s="654">
        <f aca="true" t="shared" si="23" ref="D83:I83">SUM(D84:D88)</f>
        <v>0</v>
      </c>
      <c r="E83" s="654">
        <f t="shared" si="23"/>
        <v>0</v>
      </c>
      <c r="F83" s="655">
        <f t="shared" si="23"/>
        <v>0</v>
      </c>
      <c r="G83" s="656">
        <f>SUM(G84:G88)</f>
        <v>0</v>
      </c>
      <c r="H83" s="656">
        <f t="shared" si="23"/>
        <v>205</v>
      </c>
      <c r="I83" s="654">
        <f t="shared" si="23"/>
        <v>47</v>
      </c>
      <c r="J83" s="658">
        <f t="shared" si="21"/>
        <v>412.2177313949046</v>
      </c>
      <c r="K83" s="695">
        <f t="shared" si="21"/>
        <v>0</v>
      </c>
      <c r="L83" s="660">
        <f t="shared" si="21"/>
        <v>0</v>
      </c>
      <c r="M83" s="661">
        <f t="shared" si="21"/>
        <v>0</v>
      </c>
      <c r="N83" s="658">
        <f t="shared" si="21"/>
        <v>0</v>
      </c>
      <c r="O83" s="681">
        <f t="shared" si="21"/>
        <v>412.2177313949046</v>
      </c>
      <c r="P83" s="662">
        <f t="shared" si="21"/>
        <v>94.50845549053909</v>
      </c>
      <c r="R83" s="663"/>
      <c r="S83" s="663">
        <f>SUM(S84:S88)</f>
        <v>49731</v>
      </c>
      <c r="T83" s="663"/>
      <c r="U83" s="663"/>
      <c r="V83" s="663"/>
      <c r="W83" s="663"/>
    </row>
    <row r="84" spans="1:23" ht="15.75" customHeight="1">
      <c r="A84" s="652"/>
      <c r="B84" s="653" t="s">
        <v>150</v>
      </c>
      <c r="C84" s="654">
        <f t="shared" si="19"/>
        <v>205</v>
      </c>
      <c r="D84" s="731">
        <v>0</v>
      </c>
      <c r="E84" s="731">
        <v>0</v>
      </c>
      <c r="F84" s="655">
        <v>0</v>
      </c>
      <c r="G84" s="656">
        <v>0</v>
      </c>
      <c r="H84" s="656">
        <v>205</v>
      </c>
      <c r="I84" s="654">
        <v>38</v>
      </c>
      <c r="J84" s="658">
        <f t="shared" si="21"/>
        <v>809.0295591775523</v>
      </c>
      <c r="K84" s="659">
        <f t="shared" si="21"/>
        <v>0</v>
      </c>
      <c r="L84" s="660">
        <f t="shared" si="21"/>
        <v>0</v>
      </c>
      <c r="M84" s="661">
        <f t="shared" si="21"/>
        <v>0</v>
      </c>
      <c r="N84" s="658">
        <f t="shared" si="21"/>
        <v>0</v>
      </c>
      <c r="O84" s="658">
        <f t="shared" si="21"/>
        <v>809.0295591775523</v>
      </c>
      <c r="P84" s="662">
        <f t="shared" si="21"/>
        <v>149.96645487193655</v>
      </c>
      <c r="R84" s="663"/>
      <c r="S84" s="664">
        <v>25339</v>
      </c>
      <c r="T84" s="664"/>
      <c r="U84" s="664"/>
      <c r="V84" s="664"/>
      <c r="W84" s="664"/>
    </row>
    <row r="85" spans="1:23" ht="15.75" customHeight="1">
      <c r="A85" s="652"/>
      <c r="B85" s="653" t="s">
        <v>151</v>
      </c>
      <c r="C85" s="654">
        <f t="shared" si="19"/>
        <v>0</v>
      </c>
      <c r="D85" s="731">
        <v>0</v>
      </c>
      <c r="E85" s="731">
        <v>0</v>
      </c>
      <c r="F85" s="655">
        <v>0</v>
      </c>
      <c r="G85" s="656">
        <v>0</v>
      </c>
      <c r="H85" s="656">
        <v>0</v>
      </c>
      <c r="I85" s="654">
        <f>J85+K85</f>
        <v>0</v>
      </c>
      <c r="J85" s="658">
        <f t="shared" si="21"/>
        <v>0</v>
      </c>
      <c r="K85" s="659">
        <f t="shared" si="21"/>
        <v>0</v>
      </c>
      <c r="L85" s="660">
        <f t="shared" si="21"/>
        <v>0</v>
      </c>
      <c r="M85" s="661">
        <f t="shared" si="21"/>
        <v>0</v>
      </c>
      <c r="N85" s="658">
        <f t="shared" si="21"/>
        <v>0</v>
      </c>
      <c r="O85" s="676">
        <f t="shared" si="21"/>
        <v>0</v>
      </c>
      <c r="P85" s="662">
        <f t="shared" si="21"/>
        <v>0</v>
      </c>
      <c r="R85" s="663"/>
      <c r="S85" s="664">
        <v>5788</v>
      </c>
      <c r="T85" s="664"/>
      <c r="U85" s="664"/>
      <c r="V85" s="664"/>
      <c r="W85" s="664"/>
    </row>
    <row r="86" spans="1:23" ht="15.75" customHeight="1">
      <c r="A86" s="652"/>
      <c r="B86" s="653" t="s">
        <v>152</v>
      </c>
      <c r="C86" s="654">
        <f t="shared" si="19"/>
        <v>0</v>
      </c>
      <c r="D86" s="731">
        <v>0</v>
      </c>
      <c r="E86" s="731">
        <v>0</v>
      </c>
      <c r="F86" s="655">
        <v>0</v>
      </c>
      <c r="G86" s="656">
        <v>0</v>
      </c>
      <c r="H86" s="656">
        <v>0</v>
      </c>
      <c r="I86" s="654">
        <v>5</v>
      </c>
      <c r="J86" s="658">
        <f t="shared" si="21"/>
        <v>0</v>
      </c>
      <c r="K86" s="659">
        <f t="shared" si="21"/>
        <v>0</v>
      </c>
      <c r="L86" s="660">
        <f t="shared" si="21"/>
        <v>0</v>
      </c>
      <c r="M86" s="661">
        <f t="shared" si="21"/>
        <v>0</v>
      </c>
      <c r="N86" s="658">
        <f t="shared" si="21"/>
        <v>0</v>
      </c>
      <c r="O86" s="676">
        <f t="shared" si="21"/>
        <v>0</v>
      </c>
      <c r="P86" s="662">
        <f t="shared" si="21"/>
        <v>49.41199723292816</v>
      </c>
      <c r="R86" s="663"/>
      <c r="S86" s="664">
        <v>10119</v>
      </c>
      <c r="T86" s="664"/>
      <c r="U86" s="664"/>
      <c r="V86" s="664"/>
      <c r="W86" s="664"/>
    </row>
    <row r="87" spans="1:23" ht="15.75" customHeight="1">
      <c r="A87" s="652"/>
      <c r="B87" s="653" t="s">
        <v>153</v>
      </c>
      <c r="C87" s="654">
        <f t="shared" si="19"/>
        <v>0</v>
      </c>
      <c r="D87" s="731">
        <v>0</v>
      </c>
      <c r="E87" s="731">
        <v>0</v>
      </c>
      <c r="F87" s="655">
        <v>0</v>
      </c>
      <c r="G87" s="656">
        <v>0</v>
      </c>
      <c r="H87" s="656">
        <v>0</v>
      </c>
      <c r="I87" s="654">
        <v>4</v>
      </c>
      <c r="J87" s="658">
        <f t="shared" si="21"/>
        <v>0</v>
      </c>
      <c r="K87" s="659">
        <f t="shared" si="21"/>
        <v>0</v>
      </c>
      <c r="L87" s="660">
        <f t="shared" si="21"/>
        <v>0</v>
      </c>
      <c r="M87" s="661">
        <f t="shared" si="21"/>
        <v>0</v>
      </c>
      <c r="N87" s="658">
        <f t="shared" si="21"/>
        <v>0</v>
      </c>
      <c r="O87" s="676">
        <f t="shared" si="21"/>
        <v>0</v>
      </c>
      <c r="P87" s="662">
        <f t="shared" si="21"/>
        <v>86.02150537634408</v>
      </c>
      <c r="R87" s="663"/>
      <c r="S87" s="664">
        <v>4650</v>
      </c>
      <c r="T87" s="664"/>
      <c r="U87" s="664"/>
      <c r="V87" s="664"/>
      <c r="W87" s="664"/>
    </row>
    <row r="88" spans="1:23" ht="15.75" customHeight="1">
      <c r="A88" s="723"/>
      <c r="B88" s="689" t="s">
        <v>154</v>
      </c>
      <c r="C88" s="725">
        <f t="shared" si="19"/>
        <v>0</v>
      </c>
      <c r="D88" s="732">
        <v>0</v>
      </c>
      <c r="E88" s="732">
        <v>0</v>
      </c>
      <c r="F88" s="724">
        <v>0</v>
      </c>
      <c r="G88" s="733">
        <v>0</v>
      </c>
      <c r="H88" s="733">
        <v>0</v>
      </c>
      <c r="I88" s="733">
        <v>0</v>
      </c>
      <c r="J88" s="666">
        <f t="shared" si="21"/>
        <v>0</v>
      </c>
      <c r="K88" s="727">
        <f t="shared" si="21"/>
        <v>0</v>
      </c>
      <c r="L88" s="728">
        <f t="shared" si="21"/>
        <v>0</v>
      </c>
      <c r="M88" s="729">
        <f t="shared" si="21"/>
        <v>0</v>
      </c>
      <c r="N88" s="666">
        <f t="shared" si="21"/>
        <v>0</v>
      </c>
      <c r="O88" s="730">
        <f t="shared" si="21"/>
        <v>0</v>
      </c>
      <c r="P88" s="692">
        <f t="shared" si="21"/>
        <v>0</v>
      </c>
      <c r="R88" s="663"/>
      <c r="S88" s="664">
        <v>3835</v>
      </c>
      <c r="T88" s="664"/>
      <c r="U88" s="664"/>
      <c r="V88" s="664"/>
      <c r="W88" s="664"/>
    </row>
    <row r="89" spans="1:23" s="642" customFormat="1" ht="15.75" customHeight="1">
      <c r="A89" s="718" t="s">
        <v>229</v>
      </c>
      <c r="B89" s="694"/>
      <c r="C89" s="634">
        <f>D89+E89+F89+G89+H89</f>
        <v>2411</v>
      </c>
      <c r="D89" s="767">
        <f aca="true" t="shared" si="24" ref="D89:I89">D90+D98+D103</f>
        <v>645</v>
      </c>
      <c r="E89" s="767">
        <f t="shared" si="24"/>
        <v>8</v>
      </c>
      <c r="F89" s="767">
        <f t="shared" si="24"/>
        <v>20</v>
      </c>
      <c r="G89" s="768">
        <f t="shared" si="24"/>
        <v>206</v>
      </c>
      <c r="H89" s="768">
        <f t="shared" si="24"/>
        <v>1532</v>
      </c>
      <c r="I89" s="634">
        <f t="shared" si="24"/>
        <v>128</v>
      </c>
      <c r="J89" s="672">
        <f>C89/$S89*100000</f>
        <v>1236.7654300722259</v>
      </c>
      <c r="K89" s="673">
        <f t="shared" si="21"/>
        <v>330.86424819435325</v>
      </c>
      <c r="L89" s="674">
        <f t="shared" si="21"/>
        <v>4.103742613263296</v>
      </c>
      <c r="M89" s="675">
        <f t="shared" si="21"/>
        <v>10.259356533158241</v>
      </c>
      <c r="N89" s="672">
        <f t="shared" si="21"/>
        <v>105.67137229152988</v>
      </c>
      <c r="O89" s="676">
        <f t="shared" si="21"/>
        <v>785.8667104399211</v>
      </c>
      <c r="P89" s="677">
        <f t="shared" si="21"/>
        <v>65.65988181221273</v>
      </c>
      <c r="R89" s="651"/>
      <c r="S89" s="640">
        <f>S90+S98+S103</f>
        <v>194944</v>
      </c>
      <c r="T89" s="678"/>
      <c r="U89" s="678"/>
      <c r="V89" s="678"/>
      <c r="W89" s="678"/>
    </row>
    <row r="90" spans="1:23" ht="15.75" customHeight="1">
      <c r="A90" s="708" t="s">
        <v>326</v>
      </c>
      <c r="B90" s="709"/>
      <c r="C90" s="769">
        <f t="shared" si="19"/>
        <v>964</v>
      </c>
      <c r="D90" s="770">
        <f aca="true" t="shared" si="25" ref="D90:I90">SUM(D91:D97)</f>
        <v>100</v>
      </c>
      <c r="E90" s="770">
        <f t="shared" si="25"/>
        <v>4</v>
      </c>
      <c r="F90" s="711">
        <f t="shared" si="25"/>
        <v>0</v>
      </c>
      <c r="G90" s="764">
        <f>SUM(G91:G97)</f>
        <v>0</v>
      </c>
      <c r="H90" s="764">
        <f t="shared" si="25"/>
        <v>860</v>
      </c>
      <c r="I90" s="710">
        <f t="shared" si="25"/>
        <v>85</v>
      </c>
      <c r="J90" s="681">
        <f aca="true" t="shared" si="26" ref="J90:P126">C90/$S90*100000</f>
        <v>927.5920134712533</v>
      </c>
      <c r="K90" s="713">
        <f t="shared" si="26"/>
        <v>96.22323791195574</v>
      </c>
      <c r="L90" s="714">
        <f t="shared" si="26"/>
        <v>3.8489295164782296</v>
      </c>
      <c r="M90" s="715">
        <f t="shared" si="26"/>
        <v>0</v>
      </c>
      <c r="N90" s="681">
        <f t="shared" si="26"/>
        <v>0</v>
      </c>
      <c r="O90" s="681">
        <f t="shared" si="26"/>
        <v>827.5198460428193</v>
      </c>
      <c r="P90" s="716">
        <f t="shared" si="26"/>
        <v>81.78975222516237</v>
      </c>
      <c r="R90" s="663"/>
      <c r="S90" s="663">
        <f>SUM(S91:S97)</f>
        <v>103925</v>
      </c>
      <c r="T90" s="663"/>
      <c r="U90" s="663"/>
      <c r="V90" s="663"/>
      <c r="W90" s="663"/>
    </row>
    <row r="91" spans="1:23" ht="15.75" customHeight="1">
      <c r="A91" s="652"/>
      <c r="B91" s="653" t="s">
        <v>155</v>
      </c>
      <c r="C91" s="654">
        <f t="shared" si="19"/>
        <v>657</v>
      </c>
      <c r="D91" s="731">
        <v>100</v>
      </c>
      <c r="E91" s="731">
        <v>4</v>
      </c>
      <c r="F91" s="655">
        <v>0</v>
      </c>
      <c r="G91" s="654">
        <v>0</v>
      </c>
      <c r="H91" s="654">
        <v>553</v>
      </c>
      <c r="I91" s="654">
        <v>79</v>
      </c>
      <c r="J91" s="658">
        <f t="shared" si="26"/>
        <v>1415.2162674478718</v>
      </c>
      <c r="K91" s="659">
        <f t="shared" si="26"/>
        <v>215.4058245734965</v>
      </c>
      <c r="L91" s="660">
        <f t="shared" si="26"/>
        <v>8.616232982939858</v>
      </c>
      <c r="M91" s="661">
        <f t="shared" si="26"/>
        <v>0</v>
      </c>
      <c r="N91" s="658">
        <f t="shared" si="26"/>
        <v>0</v>
      </c>
      <c r="O91" s="658">
        <f t="shared" si="26"/>
        <v>1191.1942098914353</v>
      </c>
      <c r="P91" s="662">
        <f t="shared" si="26"/>
        <v>170.1706014130622</v>
      </c>
      <c r="R91" s="663"/>
      <c r="S91" s="664">
        <v>46424</v>
      </c>
      <c r="T91" s="664"/>
      <c r="U91" s="664"/>
      <c r="V91" s="664"/>
      <c r="W91" s="664"/>
    </row>
    <row r="92" spans="1:23" ht="15.75" customHeight="1">
      <c r="A92" s="652"/>
      <c r="B92" s="653" t="s">
        <v>156</v>
      </c>
      <c r="C92" s="654">
        <f t="shared" si="19"/>
        <v>0</v>
      </c>
      <c r="D92" s="731">
        <v>0</v>
      </c>
      <c r="E92" s="731">
        <v>0</v>
      </c>
      <c r="F92" s="655">
        <v>0</v>
      </c>
      <c r="G92" s="654">
        <v>0</v>
      </c>
      <c r="H92" s="654">
        <v>0</v>
      </c>
      <c r="I92" s="654">
        <f>J92+K92</f>
        <v>0</v>
      </c>
      <c r="J92" s="658">
        <f t="shared" si="26"/>
        <v>0</v>
      </c>
      <c r="K92" s="659">
        <f t="shared" si="26"/>
        <v>0</v>
      </c>
      <c r="L92" s="660">
        <f t="shared" si="26"/>
        <v>0</v>
      </c>
      <c r="M92" s="661">
        <f t="shared" si="26"/>
        <v>0</v>
      </c>
      <c r="N92" s="658">
        <f t="shared" si="26"/>
        <v>0</v>
      </c>
      <c r="O92" s="676">
        <f t="shared" si="26"/>
        <v>0</v>
      </c>
      <c r="P92" s="662">
        <f t="shared" si="26"/>
        <v>0</v>
      </c>
      <c r="R92" s="663"/>
      <c r="S92" s="664">
        <v>4136</v>
      </c>
      <c r="T92" s="664"/>
      <c r="U92" s="664"/>
      <c r="V92" s="664"/>
      <c r="W92" s="664"/>
    </row>
    <row r="93" spans="1:23" ht="15.75" customHeight="1">
      <c r="A93" s="652"/>
      <c r="B93" s="653" t="s">
        <v>157</v>
      </c>
      <c r="C93" s="654">
        <f t="shared" si="19"/>
        <v>0</v>
      </c>
      <c r="D93" s="731">
        <v>0</v>
      </c>
      <c r="E93" s="731">
        <v>0</v>
      </c>
      <c r="F93" s="655">
        <v>0</v>
      </c>
      <c r="G93" s="654">
        <v>0</v>
      </c>
      <c r="H93" s="654">
        <v>0</v>
      </c>
      <c r="I93" s="654">
        <f>J93+K93</f>
        <v>0</v>
      </c>
      <c r="J93" s="658">
        <f t="shared" si="26"/>
        <v>0</v>
      </c>
      <c r="K93" s="659">
        <f t="shared" si="26"/>
        <v>0</v>
      </c>
      <c r="L93" s="660">
        <f t="shared" si="26"/>
        <v>0</v>
      </c>
      <c r="M93" s="661">
        <f t="shared" si="26"/>
        <v>0</v>
      </c>
      <c r="N93" s="658">
        <f t="shared" si="26"/>
        <v>0</v>
      </c>
      <c r="O93" s="676">
        <f t="shared" si="26"/>
        <v>0</v>
      </c>
      <c r="P93" s="662">
        <f t="shared" si="26"/>
        <v>0</v>
      </c>
      <c r="R93" s="663"/>
      <c r="S93" s="664">
        <v>5591</v>
      </c>
      <c r="T93" s="664"/>
      <c r="U93" s="664"/>
      <c r="V93" s="664"/>
      <c r="W93" s="664"/>
    </row>
    <row r="94" spans="1:23" ht="15.75" customHeight="1">
      <c r="A94" s="652"/>
      <c r="B94" s="653" t="s">
        <v>158</v>
      </c>
      <c r="C94" s="654">
        <f t="shared" si="19"/>
        <v>102</v>
      </c>
      <c r="D94" s="731">
        <v>0</v>
      </c>
      <c r="E94" s="731">
        <v>0</v>
      </c>
      <c r="F94" s="655">
        <v>0</v>
      </c>
      <c r="G94" s="654">
        <v>0</v>
      </c>
      <c r="H94" s="654">
        <v>102</v>
      </c>
      <c r="I94" s="654">
        <v>0</v>
      </c>
      <c r="J94" s="658">
        <f t="shared" si="26"/>
        <v>766.4562669071236</v>
      </c>
      <c r="K94" s="659">
        <f t="shared" si="26"/>
        <v>0</v>
      </c>
      <c r="L94" s="660">
        <f t="shared" si="26"/>
        <v>0</v>
      </c>
      <c r="M94" s="661">
        <f t="shared" si="26"/>
        <v>0</v>
      </c>
      <c r="N94" s="658">
        <f t="shared" si="26"/>
        <v>0</v>
      </c>
      <c r="O94" s="658">
        <f t="shared" si="26"/>
        <v>766.4562669071236</v>
      </c>
      <c r="P94" s="662">
        <f t="shared" si="26"/>
        <v>0</v>
      </c>
      <c r="R94" s="663"/>
      <c r="S94" s="664">
        <v>13308</v>
      </c>
      <c r="T94" s="664"/>
      <c r="U94" s="664"/>
      <c r="V94" s="664"/>
      <c r="W94" s="664"/>
    </row>
    <row r="95" spans="1:23" ht="15.75" customHeight="1">
      <c r="A95" s="652"/>
      <c r="B95" s="653" t="s">
        <v>159</v>
      </c>
      <c r="C95" s="654">
        <f t="shared" si="19"/>
        <v>150</v>
      </c>
      <c r="D95" s="731">
        <v>0</v>
      </c>
      <c r="E95" s="731">
        <v>0</v>
      </c>
      <c r="F95" s="655">
        <v>0</v>
      </c>
      <c r="G95" s="654">
        <v>0</v>
      </c>
      <c r="H95" s="654">
        <v>150</v>
      </c>
      <c r="I95" s="654">
        <v>0</v>
      </c>
      <c r="J95" s="658">
        <f t="shared" si="26"/>
        <v>832.731915838561</v>
      </c>
      <c r="K95" s="659">
        <f t="shared" si="26"/>
        <v>0</v>
      </c>
      <c r="L95" s="660">
        <f t="shared" si="26"/>
        <v>0</v>
      </c>
      <c r="M95" s="661">
        <f t="shared" si="26"/>
        <v>0</v>
      </c>
      <c r="N95" s="658">
        <f t="shared" si="26"/>
        <v>0</v>
      </c>
      <c r="O95" s="658">
        <f t="shared" si="26"/>
        <v>832.731915838561</v>
      </c>
      <c r="P95" s="662">
        <f t="shared" si="26"/>
        <v>0</v>
      </c>
      <c r="R95" s="663"/>
      <c r="S95" s="664">
        <v>18013</v>
      </c>
      <c r="T95" s="664"/>
      <c r="U95" s="664"/>
      <c r="V95" s="664"/>
      <c r="W95" s="664"/>
    </row>
    <row r="96" spans="1:23" ht="15.75" customHeight="1">
      <c r="A96" s="652"/>
      <c r="B96" s="653" t="s">
        <v>160</v>
      </c>
      <c r="C96" s="654">
        <f t="shared" si="19"/>
        <v>55</v>
      </c>
      <c r="D96" s="731">
        <v>0</v>
      </c>
      <c r="E96" s="731">
        <v>0</v>
      </c>
      <c r="F96" s="655">
        <v>0</v>
      </c>
      <c r="G96" s="654">
        <v>0</v>
      </c>
      <c r="H96" s="654">
        <v>55</v>
      </c>
      <c r="I96" s="654">
        <v>0</v>
      </c>
      <c r="J96" s="658">
        <f t="shared" si="26"/>
        <v>499.40978843185326</v>
      </c>
      <c r="K96" s="659">
        <f t="shared" si="26"/>
        <v>0</v>
      </c>
      <c r="L96" s="660">
        <f t="shared" si="26"/>
        <v>0</v>
      </c>
      <c r="M96" s="661">
        <f t="shared" si="26"/>
        <v>0</v>
      </c>
      <c r="N96" s="658">
        <f t="shared" si="26"/>
        <v>0</v>
      </c>
      <c r="O96" s="658">
        <f t="shared" si="26"/>
        <v>499.40978843185326</v>
      </c>
      <c r="P96" s="662">
        <f t="shared" si="26"/>
        <v>0</v>
      </c>
      <c r="R96" s="663"/>
      <c r="S96" s="664">
        <v>11013</v>
      </c>
      <c r="T96" s="664"/>
      <c r="U96" s="664"/>
      <c r="V96" s="664"/>
      <c r="W96" s="664"/>
    </row>
    <row r="97" spans="1:23" ht="15.75" customHeight="1">
      <c r="A97" s="696"/>
      <c r="B97" s="697" t="s">
        <v>161</v>
      </c>
      <c r="C97" s="765">
        <f t="shared" si="19"/>
        <v>0</v>
      </c>
      <c r="D97" s="766">
        <v>0</v>
      </c>
      <c r="E97" s="766">
        <v>0</v>
      </c>
      <c r="F97" s="699">
        <v>0</v>
      </c>
      <c r="G97" s="700">
        <v>0</v>
      </c>
      <c r="H97" s="700">
        <v>0</v>
      </c>
      <c r="I97" s="698">
        <v>6</v>
      </c>
      <c r="J97" s="702">
        <f t="shared" si="26"/>
        <v>0</v>
      </c>
      <c r="K97" s="703">
        <f t="shared" si="26"/>
        <v>0</v>
      </c>
      <c r="L97" s="704">
        <f t="shared" si="26"/>
        <v>0</v>
      </c>
      <c r="M97" s="705">
        <f t="shared" si="26"/>
        <v>0</v>
      </c>
      <c r="N97" s="702">
        <f t="shared" si="26"/>
        <v>0</v>
      </c>
      <c r="O97" s="676">
        <f t="shared" si="26"/>
        <v>0</v>
      </c>
      <c r="P97" s="706">
        <f t="shared" si="26"/>
        <v>110.29411764705883</v>
      </c>
      <c r="R97" s="663"/>
      <c r="S97" s="664">
        <v>5440</v>
      </c>
      <c r="T97" s="664"/>
      <c r="U97" s="664"/>
      <c r="V97" s="664"/>
      <c r="W97" s="664"/>
    </row>
    <row r="98" spans="1:23" ht="15.75" customHeight="1">
      <c r="A98" s="652" t="s">
        <v>327</v>
      </c>
      <c r="B98" s="653"/>
      <c r="C98" s="769">
        <f t="shared" si="19"/>
        <v>330</v>
      </c>
      <c r="D98" s="731">
        <f aca="true" t="shared" si="27" ref="D98:I98">SUM(D99:D102)</f>
        <v>0</v>
      </c>
      <c r="E98" s="731">
        <f t="shared" si="27"/>
        <v>0</v>
      </c>
      <c r="F98" s="655">
        <f t="shared" si="27"/>
        <v>0</v>
      </c>
      <c r="G98" s="656">
        <f>SUM(G99:G102)</f>
        <v>170</v>
      </c>
      <c r="H98" s="656">
        <f t="shared" si="27"/>
        <v>160</v>
      </c>
      <c r="I98" s="654">
        <f t="shared" si="27"/>
        <v>19</v>
      </c>
      <c r="J98" s="658">
        <f t="shared" si="26"/>
        <v>1246.6943709860218</v>
      </c>
      <c r="K98" s="695">
        <f t="shared" si="26"/>
        <v>0</v>
      </c>
      <c r="L98" s="660">
        <f t="shared" si="26"/>
        <v>0</v>
      </c>
      <c r="M98" s="661">
        <f t="shared" si="26"/>
        <v>0</v>
      </c>
      <c r="N98" s="658">
        <f t="shared" si="26"/>
        <v>642.2364941443143</v>
      </c>
      <c r="O98" s="681">
        <f t="shared" si="26"/>
        <v>604.4578768417076</v>
      </c>
      <c r="P98" s="662">
        <f t="shared" si="26"/>
        <v>71.77937287495277</v>
      </c>
      <c r="R98" s="663"/>
      <c r="S98" s="663">
        <f>SUM(S99:S102)</f>
        <v>26470</v>
      </c>
      <c r="T98" s="663"/>
      <c r="U98" s="663"/>
      <c r="V98" s="663"/>
      <c r="W98" s="663"/>
    </row>
    <row r="99" spans="1:23" ht="15.75" customHeight="1">
      <c r="A99" s="652"/>
      <c r="B99" s="653" t="s">
        <v>162</v>
      </c>
      <c r="C99" s="654">
        <f t="shared" si="19"/>
        <v>50</v>
      </c>
      <c r="D99" s="731">
        <v>0</v>
      </c>
      <c r="E99" s="731">
        <v>0</v>
      </c>
      <c r="F99" s="655">
        <v>0</v>
      </c>
      <c r="G99" s="654">
        <v>0</v>
      </c>
      <c r="H99" s="654">
        <v>50</v>
      </c>
      <c r="I99" s="654">
        <v>19</v>
      </c>
      <c r="J99" s="658">
        <f t="shared" si="26"/>
        <v>793.5248373274084</v>
      </c>
      <c r="K99" s="659">
        <f t="shared" si="26"/>
        <v>0</v>
      </c>
      <c r="L99" s="660">
        <f t="shared" si="26"/>
        <v>0</v>
      </c>
      <c r="M99" s="661">
        <f t="shared" si="26"/>
        <v>0</v>
      </c>
      <c r="N99" s="658">
        <f t="shared" si="26"/>
        <v>0</v>
      </c>
      <c r="O99" s="658">
        <f t="shared" si="26"/>
        <v>793.5248373274084</v>
      </c>
      <c r="P99" s="662">
        <f t="shared" si="26"/>
        <v>301.53943818441513</v>
      </c>
      <c r="R99" s="663"/>
      <c r="S99" s="664">
        <v>6301</v>
      </c>
      <c r="T99" s="664"/>
      <c r="U99" s="664"/>
      <c r="V99" s="664"/>
      <c r="W99" s="664"/>
    </row>
    <row r="100" spans="1:23" ht="15.75" customHeight="1">
      <c r="A100" s="652"/>
      <c r="B100" s="653" t="s">
        <v>163</v>
      </c>
      <c r="C100" s="654">
        <f t="shared" si="19"/>
        <v>190</v>
      </c>
      <c r="D100" s="731">
        <v>0</v>
      </c>
      <c r="E100" s="731">
        <v>0</v>
      </c>
      <c r="F100" s="655">
        <v>0</v>
      </c>
      <c r="G100" s="656">
        <v>80</v>
      </c>
      <c r="H100" s="656">
        <v>110</v>
      </c>
      <c r="I100" s="654">
        <v>0</v>
      </c>
      <c r="J100" s="658">
        <f t="shared" si="26"/>
        <v>1777.3620205799812</v>
      </c>
      <c r="K100" s="659">
        <f t="shared" si="26"/>
        <v>0</v>
      </c>
      <c r="L100" s="660">
        <f t="shared" si="26"/>
        <v>0</v>
      </c>
      <c r="M100" s="661">
        <f t="shared" si="26"/>
        <v>0</v>
      </c>
      <c r="N100" s="658">
        <f t="shared" si="26"/>
        <v>748.3629560336764</v>
      </c>
      <c r="O100" s="658">
        <f t="shared" si="26"/>
        <v>1028.999064546305</v>
      </c>
      <c r="P100" s="662">
        <f t="shared" si="26"/>
        <v>0</v>
      </c>
      <c r="R100" s="663"/>
      <c r="S100" s="664">
        <v>10690</v>
      </c>
      <c r="T100" s="664"/>
      <c r="U100" s="664"/>
      <c r="V100" s="664"/>
      <c r="W100" s="664"/>
    </row>
    <row r="101" spans="1:23" ht="15.75" customHeight="1">
      <c r="A101" s="652"/>
      <c r="B101" s="653" t="s">
        <v>164</v>
      </c>
      <c r="C101" s="654">
        <f t="shared" si="19"/>
        <v>0</v>
      </c>
      <c r="D101" s="731">
        <v>0</v>
      </c>
      <c r="E101" s="731">
        <v>0</v>
      </c>
      <c r="F101" s="655">
        <v>0</v>
      </c>
      <c r="G101" s="656">
        <v>0</v>
      </c>
      <c r="H101" s="656">
        <v>0</v>
      </c>
      <c r="I101" s="656">
        <v>0</v>
      </c>
      <c r="J101" s="658">
        <f t="shared" si="26"/>
        <v>0</v>
      </c>
      <c r="K101" s="659">
        <f t="shared" si="26"/>
        <v>0</v>
      </c>
      <c r="L101" s="660">
        <f t="shared" si="26"/>
        <v>0</v>
      </c>
      <c r="M101" s="661">
        <f t="shared" si="26"/>
        <v>0</v>
      </c>
      <c r="N101" s="658">
        <f t="shared" si="26"/>
        <v>0</v>
      </c>
      <c r="O101" s="676">
        <f t="shared" si="26"/>
        <v>0</v>
      </c>
      <c r="P101" s="662">
        <f t="shared" si="26"/>
        <v>0</v>
      </c>
      <c r="R101" s="663"/>
      <c r="S101" s="664">
        <v>2470</v>
      </c>
      <c r="T101" s="664"/>
      <c r="U101" s="664"/>
      <c r="V101" s="664"/>
      <c r="W101" s="664"/>
    </row>
    <row r="102" spans="1:23" ht="15.75" customHeight="1">
      <c r="A102" s="652"/>
      <c r="B102" s="653" t="s">
        <v>165</v>
      </c>
      <c r="C102" s="654">
        <f t="shared" si="19"/>
        <v>90</v>
      </c>
      <c r="D102" s="731">
        <v>0</v>
      </c>
      <c r="E102" s="731">
        <v>0</v>
      </c>
      <c r="F102" s="655">
        <v>0</v>
      </c>
      <c r="G102" s="656">
        <v>90</v>
      </c>
      <c r="H102" s="656">
        <v>0</v>
      </c>
      <c r="I102" s="654">
        <v>0</v>
      </c>
      <c r="J102" s="658">
        <f t="shared" si="26"/>
        <v>1284.063347125125</v>
      </c>
      <c r="K102" s="659">
        <f t="shared" si="26"/>
        <v>0</v>
      </c>
      <c r="L102" s="660">
        <f t="shared" si="26"/>
        <v>0</v>
      </c>
      <c r="M102" s="661">
        <f t="shared" si="26"/>
        <v>0</v>
      </c>
      <c r="N102" s="658">
        <f t="shared" si="26"/>
        <v>1284.063347125125</v>
      </c>
      <c r="O102" s="676">
        <f t="shared" si="26"/>
        <v>0</v>
      </c>
      <c r="P102" s="662">
        <f t="shared" si="26"/>
        <v>0</v>
      </c>
      <c r="R102" s="663"/>
      <c r="S102" s="664">
        <v>7009</v>
      </c>
      <c r="T102" s="664"/>
      <c r="U102" s="664"/>
      <c r="V102" s="664"/>
      <c r="W102" s="664"/>
    </row>
    <row r="103" spans="1:23" ht="15.75" customHeight="1">
      <c r="A103" s="708" t="s">
        <v>328</v>
      </c>
      <c r="B103" s="709"/>
      <c r="C103" s="769">
        <f t="shared" si="19"/>
        <v>1117</v>
      </c>
      <c r="D103" s="770">
        <f aca="true" t="shared" si="28" ref="D103:I103">SUM(D104:D108)</f>
        <v>545</v>
      </c>
      <c r="E103" s="770">
        <f t="shared" si="28"/>
        <v>4</v>
      </c>
      <c r="F103" s="711">
        <f t="shared" si="28"/>
        <v>20</v>
      </c>
      <c r="G103" s="764">
        <f>SUM(G104:G108)</f>
        <v>36</v>
      </c>
      <c r="H103" s="764">
        <f t="shared" si="28"/>
        <v>512</v>
      </c>
      <c r="I103" s="710">
        <f t="shared" si="28"/>
        <v>24</v>
      </c>
      <c r="J103" s="681">
        <f t="shared" si="26"/>
        <v>1730.4683263877052</v>
      </c>
      <c r="K103" s="713">
        <f t="shared" si="26"/>
        <v>844.3198190521929</v>
      </c>
      <c r="L103" s="714">
        <f t="shared" si="26"/>
        <v>6.196842708639948</v>
      </c>
      <c r="M103" s="715">
        <f t="shared" si="26"/>
        <v>30.98421354319974</v>
      </c>
      <c r="N103" s="681">
        <f t="shared" si="26"/>
        <v>55.77158437775953</v>
      </c>
      <c r="O103" s="681">
        <f t="shared" si="26"/>
        <v>793.1958667059133</v>
      </c>
      <c r="P103" s="716">
        <f t="shared" si="26"/>
        <v>37.181056251839685</v>
      </c>
      <c r="R103" s="663"/>
      <c r="S103" s="663">
        <f>SUM(S104:S108)</f>
        <v>64549</v>
      </c>
      <c r="T103" s="663"/>
      <c r="U103" s="663"/>
      <c r="V103" s="663"/>
      <c r="W103" s="663"/>
    </row>
    <row r="104" spans="1:23" ht="15.75" customHeight="1">
      <c r="A104" s="652"/>
      <c r="B104" s="653" t="s">
        <v>233</v>
      </c>
      <c r="C104" s="654">
        <f t="shared" si="19"/>
        <v>678</v>
      </c>
      <c r="D104" s="731">
        <v>295</v>
      </c>
      <c r="E104" s="731">
        <v>4</v>
      </c>
      <c r="F104" s="655">
        <v>20</v>
      </c>
      <c r="G104" s="656">
        <v>0</v>
      </c>
      <c r="H104" s="656">
        <v>359</v>
      </c>
      <c r="I104" s="654">
        <v>19</v>
      </c>
      <c r="J104" s="658">
        <f t="shared" si="26"/>
        <v>2342.3734669200207</v>
      </c>
      <c r="K104" s="659">
        <f t="shared" si="26"/>
        <v>1019.1742960787701</v>
      </c>
      <c r="L104" s="660">
        <f t="shared" si="26"/>
        <v>13.819312489203663</v>
      </c>
      <c r="M104" s="661">
        <f t="shared" si="26"/>
        <v>69.09656244601831</v>
      </c>
      <c r="N104" s="658">
        <f t="shared" si="26"/>
        <v>0</v>
      </c>
      <c r="O104" s="658">
        <f t="shared" si="26"/>
        <v>1240.2832959060286</v>
      </c>
      <c r="P104" s="662">
        <f t="shared" si="26"/>
        <v>65.6417343237174</v>
      </c>
      <c r="R104" s="663"/>
      <c r="S104" s="664">
        <v>28945</v>
      </c>
      <c r="T104" s="664"/>
      <c r="U104" s="664"/>
      <c r="V104" s="664"/>
      <c r="W104" s="664"/>
    </row>
    <row r="105" spans="1:23" ht="15.75" customHeight="1">
      <c r="A105" s="652"/>
      <c r="B105" s="653" t="s">
        <v>166</v>
      </c>
      <c r="C105" s="654">
        <f t="shared" si="19"/>
        <v>0</v>
      </c>
      <c r="D105" s="731">
        <v>0</v>
      </c>
      <c r="E105" s="731">
        <v>0</v>
      </c>
      <c r="F105" s="655">
        <v>0</v>
      </c>
      <c r="G105" s="656">
        <v>0</v>
      </c>
      <c r="H105" s="656">
        <v>0</v>
      </c>
      <c r="I105" s="654">
        <v>0</v>
      </c>
      <c r="J105" s="658">
        <f t="shared" si="26"/>
        <v>0</v>
      </c>
      <c r="K105" s="659">
        <f t="shared" si="26"/>
        <v>0</v>
      </c>
      <c r="L105" s="660">
        <f t="shared" si="26"/>
        <v>0</v>
      </c>
      <c r="M105" s="661">
        <f t="shared" si="26"/>
        <v>0</v>
      </c>
      <c r="N105" s="658">
        <f t="shared" si="26"/>
        <v>0</v>
      </c>
      <c r="O105" s="676">
        <f t="shared" si="26"/>
        <v>0</v>
      </c>
      <c r="P105" s="662">
        <f t="shared" si="26"/>
        <v>0</v>
      </c>
      <c r="R105" s="663"/>
      <c r="S105" s="664">
        <v>4832</v>
      </c>
      <c r="T105" s="664"/>
      <c r="U105" s="664"/>
      <c r="V105" s="664"/>
      <c r="W105" s="664"/>
    </row>
    <row r="106" spans="1:23" ht="15.75" customHeight="1">
      <c r="A106" s="652"/>
      <c r="B106" s="653" t="s">
        <v>167</v>
      </c>
      <c r="C106" s="654">
        <f t="shared" si="19"/>
        <v>139</v>
      </c>
      <c r="D106" s="731">
        <v>0</v>
      </c>
      <c r="E106" s="731">
        <v>0</v>
      </c>
      <c r="F106" s="655">
        <v>0</v>
      </c>
      <c r="G106" s="656">
        <v>36</v>
      </c>
      <c r="H106" s="656">
        <v>103</v>
      </c>
      <c r="I106" s="654">
        <v>0</v>
      </c>
      <c r="J106" s="658">
        <f t="shared" si="26"/>
        <v>816.4943609022557</v>
      </c>
      <c r="K106" s="659">
        <f t="shared" si="26"/>
        <v>0</v>
      </c>
      <c r="L106" s="660">
        <f t="shared" si="26"/>
        <v>0</v>
      </c>
      <c r="M106" s="661">
        <f t="shared" si="26"/>
        <v>0</v>
      </c>
      <c r="N106" s="658">
        <f t="shared" si="26"/>
        <v>211.46616541353382</v>
      </c>
      <c r="O106" s="658">
        <f t="shared" si="26"/>
        <v>605.0281954887218</v>
      </c>
      <c r="P106" s="662">
        <f t="shared" si="26"/>
        <v>0</v>
      </c>
      <c r="R106" s="663"/>
      <c r="S106" s="664">
        <v>17024</v>
      </c>
      <c r="T106" s="664"/>
      <c r="U106" s="664"/>
      <c r="V106" s="664"/>
      <c r="W106" s="664"/>
    </row>
    <row r="107" spans="1:23" ht="15.75" customHeight="1">
      <c r="A107" s="652"/>
      <c r="B107" s="653" t="s">
        <v>168</v>
      </c>
      <c r="C107" s="654">
        <f t="shared" si="19"/>
        <v>50</v>
      </c>
      <c r="D107" s="731">
        <v>0</v>
      </c>
      <c r="E107" s="731">
        <v>0</v>
      </c>
      <c r="F107" s="655">
        <v>0</v>
      </c>
      <c r="G107" s="656">
        <v>0</v>
      </c>
      <c r="H107" s="656">
        <v>50</v>
      </c>
      <c r="I107" s="654">
        <v>0</v>
      </c>
      <c r="J107" s="658">
        <f t="shared" si="26"/>
        <v>791.3896802785692</v>
      </c>
      <c r="K107" s="659">
        <f t="shared" si="26"/>
        <v>0</v>
      </c>
      <c r="L107" s="660">
        <f t="shared" si="26"/>
        <v>0</v>
      </c>
      <c r="M107" s="661">
        <f t="shared" si="26"/>
        <v>0</v>
      </c>
      <c r="N107" s="658">
        <f t="shared" si="26"/>
        <v>0</v>
      </c>
      <c r="O107" s="658">
        <f t="shared" si="26"/>
        <v>791.3896802785692</v>
      </c>
      <c r="P107" s="662">
        <f t="shared" si="26"/>
        <v>0</v>
      </c>
      <c r="R107" s="663"/>
      <c r="S107" s="664">
        <v>6318</v>
      </c>
      <c r="T107" s="664"/>
      <c r="U107" s="664"/>
      <c r="V107" s="664"/>
      <c r="W107" s="664"/>
    </row>
    <row r="108" spans="1:23" ht="15.75" customHeight="1">
      <c r="A108" s="723"/>
      <c r="B108" s="689" t="s">
        <v>169</v>
      </c>
      <c r="C108" s="725">
        <f t="shared" si="19"/>
        <v>250</v>
      </c>
      <c r="D108" s="732">
        <v>250</v>
      </c>
      <c r="E108" s="732">
        <v>0</v>
      </c>
      <c r="F108" s="724">
        <v>0</v>
      </c>
      <c r="G108" s="665">
        <v>0</v>
      </c>
      <c r="H108" s="665">
        <v>0</v>
      </c>
      <c r="I108" s="665">
        <v>5</v>
      </c>
      <c r="J108" s="666">
        <f t="shared" si="26"/>
        <v>3364.7375504710635</v>
      </c>
      <c r="K108" s="727">
        <f t="shared" si="26"/>
        <v>3364.7375504710635</v>
      </c>
      <c r="L108" s="728">
        <f t="shared" si="26"/>
        <v>0</v>
      </c>
      <c r="M108" s="729">
        <f t="shared" si="26"/>
        <v>0</v>
      </c>
      <c r="N108" s="666">
        <f t="shared" si="26"/>
        <v>0</v>
      </c>
      <c r="O108" s="730">
        <f t="shared" si="26"/>
        <v>0</v>
      </c>
      <c r="P108" s="692">
        <f t="shared" si="26"/>
        <v>67.29475100942126</v>
      </c>
      <c r="R108" s="663"/>
      <c r="S108" s="664">
        <v>7430</v>
      </c>
      <c r="T108" s="664"/>
      <c r="U108" s="664"/>
      <c r="V108" s="664"/>
      <c r="W108" s="664"/>
    </row>
    <row r="109" spans="1:23" s="642" customFormat="1" ht="15.75" customHeight="1">
      <c r="A109" s="718" t="s">
        <v>234</v>
      </c>
      <c r="B109" s="694"/>
      <c r="C109" s="634">
        <f>D109+E109+F109+G109+H109</f>
        <v>1559</v>
      </c>
      <c r="D109" s="767">
        <f aca="true" t="shared" si="29" ref="D109:I109">D110+D117</f>
        <v>266</v>
      </c>
      <c r="E109" s="767">
        <f t="shared" si="29"/>
        <v>4</v>
      </c>
      <c r="F109" s="767">
        <f t="shared" si="29"/>
        <v>50</v>
      </c>
      <c r="G109" s="768">
        <f t="shared" si="29"/>
        <v>381</v>
      </c>
      <c r="H109" s="768">
        <f t="shared" si="29"/>
        <v>858</v>
      </c>
      <c r="I109" s="634">
        <f t="shared" si="29"/>
        <v>108</v>
      </c>
      <c r="J109" s="672">
        <f>C109/$S109*100000</f>
        <v>1327.5202874732834</v>
      </c>
      <c r="K109" s="673">
        <f t="shared" si="26"/>
        <v>226.50442364842428</v>
      </c>
      <c r="L109" s="674">
        <f t="shared" si="26"/>
        <v>3.406081558622921</v>
      </c>
      <c r="M109" s="675">
        <f t="shared" si="26"/>
        <v>42.57601948278652</v>
      </c>
      <c r="N109" s="672">
        <f t="shared" si="26"/>
        <v>324.42926845883323</v>
      </c>
      <c r="O109" s="771">
        <f t="shared" si="26"/>
        <v>730.6044943246167</v>
      </c>
      <c r="P109" s="677">
        <f t="shared" si="26"/>
        <v>91.96420208281887</v>
      </c>
      <c r="R109" s="651"/>
      <c r="S109" s="640">
        <f>S110+S117</f>
        <v>117437</v>
      </c>
      <c r="T109" s="678"/>
      <c r="U109" s="678"/>
      <c r="V109" s="678"/>
      <c r="W109" s="678"/>
    </row>
    <row r="110" spans="1:23" ht="15.75" customHeight="1">
      <c r="A110" s="708" t="s">
        <v>329</v>
      </c>
      <c r="B110" s="709"/>
      <c r="C110" s="769">
        <f t="shared" si="19"/>
        <v>1202</v>
      </c>
      <c r="D110" s="770">
        <f aca="true" t="shared" si="30" ref="D110:I110">SUM(D111:D116)</f>
        <v>266</v>
      </c>
      <c r="E110" s="770">
        <f t="shared" si="30"/>
        <v>4</v>
      </c>
      <c r="F110" s="711">
        <f t="shared" si="30"/>
        <v>50</v>
      </c>
      <c r="G110" s="710">
        <f t="shared" si="30"/>
        <v>268</v>
      </c>
      <c r="H110" s="711">
        <f t="shared" si="30"/>
        <v>614</v>
      </c>
      <c r="I110" s="710">
        <f t="shared" si="30"/>
        <v>37</v>
      </c>
      <c r="J110" s="681">
        <f t="shared" si="26"/>
        <v>1681.6127813763485</v>
      </c>
      <c r="K110" s="713">
        <f t="shared" si="26"/>
        <v>372.1372710866129</v>
      </c>
      <c r="L110" s="714">
        <f t="shared" si="26"/>
        <v>5.596049189272374</v>
      </c>
      <c r="M110" s="715">
        <f t="shared" si="26"/>
        <v>69.95061486590467</v>
      </c>
      <c r="N110" s="681">
        <f t="shared" si="26"/>
        <v>374.93529568124904</v>
      </c>
      <c r="O110" s="658">
        <f t="shared" si="26"/>
        <v>858.9935505533094</v>
      </c>
      <c r="P110" s="716">
        <f t="shared" si="26"/>
        <v>51.763455000769454</v>
      </c>
      <c r="R110" s="663"/>
      <c r="S110" s="663">
        <f>SUM(S111:S116)</f>
        <v>71479</v>
      </c>
      <c r="T110" s="663"/>
      <c r="U110" s="663"/>
      <c r="V110" s="663"/>
      <c r="W110" s="663"/>
    </row>
    <row r="111" spans="1:23" ht="15.75" customHeight="1">
      <c r="A111" s="652"/>
      <c r="B111" s="653" t="s">
        <v>170</v>
      </c>
      <c r="C111" s="654">
        <f t="shared" si="19"/>
        <v>575</v>
      </c>
      <c r="D111" s="731">
        <v>0</v>
      </c>
      <c r="E111" s="731">
        <v>4</v>
      </c>
      <c r="F111" s="655">
        <v>50</v>
      </c>
      <c r="G111" s="656">
        <v>0</v>
      </c>
      <c r="H111" s="656">
        <v>521</v>
      </c>
      <c r="I111" s="654">
        <v>22</v>
      </c>
      <c r="J111" s="658">
        <f t="shared" si="26"/>
        <v>5707.762557077625</v>
      </c>
      <c r="K111" s="659">
        <f t="shared" si="26"/>
        <v>0</v>
      </c>
      <c r="L111" s="660">
        <f t="shared" si="26"/>
        <v>39.70617431010522</v>
      </c>
      <c r="M111" s="661">
        <f t="shared" si="26"/>
        <v>496.3271788763153</v>
      </c>
      <c r="N111" s="658">
        <f t="shared" si="26"/>
        <v>0</v>
      </c>
      <c r="O111" s="658">
        <f t="shared" si="26"/>
        <v>5171.7292038912055</v>
      </c>
      <c r="P111" s="662">
        <f t="shared" si="26"/>
        <v>218.38395870557872</v>
      </c>
      <c r="R111" s="663"/>
      <c r="S111" s="664">
        <v>10074</v>
      </c>
      <c r="T111" s="664"/>
      <c r="U111" s="664"/>
      <c r="V111" s="664"/>
      <c r="W111" s="664"/>
    </row>
    <row r="112" spans="1:23" ht="15.75" customHeight="1">
      <c r="A112" s="652"/>
      <c r="B112" s="653" t="s">
        <v>171</v>
      </c>
      <c r="C112" s="654">
        <f t="shared" si="19"/>
        <v>627</v>
      </c>
      <c r="D112" s="731">
        <v>266</v>
      </c>
      <c r="E112" s="731">
        <v>0</v>
      </c>
      <c r="F112" s="655">
        <v>0</v>
      </c>
      <c r="G112" s="656">
        <v>268</v>
      </c>
      <c r="H112" s="656">
        <v>93</v>
      </c>
      <c r="I112" s="654">
        <v>7</v>
      </c>
      <c r="J112" s="658">
        <f t="shared" si="26"/>
        <v>3305.5672711935895</v>
      </c>
      <c r="K112" s="659">
        <f t="shared" si="26"/>
        <v>1402.3618726275834</v>
      </c>
      <c r="L112" s="660">
        <f t="shared" si="26"/>
        <v>0</v>
      </c>
      <c r="M112" s="661">
        <f t="shared" si="26"/>
        <v>0</v>
      </c>
      <c r="N112" s="658">
        <f t="shared" si="26"/>
        <v>1412.905946857866</v>
      </c>
      <c r="O112" s="658">
        <f t="shared" si="26"/>
        <v>490.29945170814</v>
      </c>
      <c r="P112" s="662">
        <f t="shared" si="26"/>
        <v>36.904259805989035</v>
      </c>
      <c r="R112" s="663"/>
      <c r="S112" s="664">
        <v>18968</v>
      </c>
      <c r="T112" s="664"/>
      <c r="U112" s="664"/>
      <c r="V112" s="664"/>
      <c r="W112" s="664"/>
    </row>
    <row r="113" spans="1:23" ht="15.75" customHeight="1">
      <c r="A113" s="652"/>
      <c r="B113" s="653" t="s">
        <v>172</v>
      </c>
      <c r="C113" s="654">
        <f t="shared" si="19"/>
        <v>0</v>
      </c>
      <c r="D113" s="731">
        <v>0</v>
      </c>
      <c r="E113" s="731">
        <v>0</v>
      </c>
      <c r="F113" s="655">
        <v>0</v>
      </c>
      <c r="G113" s="656">
        <v>0</v>
      </c>
      <c r="H113" s="656">
        <v>0</v>
      </c>
      <c r="I113" s="654">
        <v>8</v>
      </c>
      <c r="J113" s="658">
        <f t="shared" si="26"/>
        <v>0</v>
      </c>
      <c r="K113" s="659">
        <f t="shared" si="26"/>
        <v>0</v>
      </c>
      <c r="L113" s="660">
        <f t="shared" si="26"/>
        <v>0</v>
      </c>
      <c r="M113" s="661">
        <f t="shared" si="26"/>
        <v>0</v>
      </c>
      <c r="N113" s="658">
        <f t="shared" si="26"/>
        <v>0</v>
      </c>
      <c r="O113" s="676">
        <f t="shared" si="26"/>
        <v>0</v>
      </c>
      <c r="P113" s="662">
        <f t="shared" si="26"/>
        <v>112.80315848843769</v>
      </c>
      <c r="R113" s="663"/>
      <c r="S113" s="664">
        <v>7092</v>
      </c>
      <c r="T113" s="664"/>
      <c r="U113" s="664"/>
      <c r="V113" s="664"/>
      <c r="W113" s="664"/>
    </row>
    <row r="114" spans="1:23" ht="15.75" customHeight="1">
      <c r="A114" s="652"/>
      <c r="B114" s="653" t="s">
        <v>173</v>
      </c>
      <c r="C114" s="654">
        <f t="shared" si="19"/>
        <v>0</v>
      </c>
      <c r="D114" s="731">
        <v>0</v>
      </c>
      <c r="E114" s="731">
        <v>0</v>
      </c>
      <c r="F114" s="655">
        <v>0</v>
      </c>
      <c r="G114" s="656">
        <v>0</v>
      </c>
      <c r="H114" s="656">
        <v>0</v>
      </c>
      <c r="I114" s="656">
        <v>0</v>
      </c>
      <c r="J114" s="658">
        <f t="shared" si="26"/>
        <v>0</v>
      </c>
      <c r="K114" s="659">
        <f t="shared" si="26"/>
        <v>0</v>
      </c>
      <c r="L114" s="660">
        <f t="shared" si="26"/>
        <v>0</v>
      </c>
      <c r="M114" s="661">
        <f t="shared" si="26"/>
        <v>0</v>
      </c>
      <c r="N114" s="658">
        <f t="shared" si="26"/>
        <v>0</v>
      </c>
      <c r="O114" s="676">
        <f t="shared" si="26"/>
        <v>0</v>
      </c>
      <c r="P114" s="662">
        <f t="shared" si="26"/>
        <v>0</v>
      </c>
      <c r="R114" s="663"/>
      <c r="S114" s="664">
        <v>12017</v>
      </c>
      <c r="T114" s="664"/>
      <c r="U114" s="664"/>
      <c r="V114" s="664"/>
      <c r="W114" s="664"/>
    </row>
    <row r="115" spans="1:23" ht="15.75" customHeight="1">
      <c r="A115" s="652"/>
      <c r="B115" s="653" t="s">
        <v>174</v>
      </c>
      <c r="C115" s="654">
        <f t="shared" si="19"/>
        <v>0</v>
      </c>
      <c r="D115" s="731">
        <v>0</v>
      </c>
      <c r="E115" s="731">
        <v>0</v>
      </c>
      <c r="F115" s="655">
        <v>0</v>
      </c>
      <c r="G115" s="656">
        <v>0</v>
      </c>
      <c r="H115" s="656">
        <v>0</v>
      </c>
      <c r="I115" s="654">
        <v>0</v>
      </c>
      <c r="J115" s="658">
        <f t="shared" si="26"/>
        <v>0</v>
      </c>
      <c r="K115" s="659">
        <f t="shared" si="26"/>
        <v>0</v>
      </c>
      <c r="L115" s="660">
        <f t="shared" si="26"/>
        <v>0</v>
      </c>
      <c r="M115" s="661">
        <f t="shared" si="26"/>
        <v>0</v>
      </c>
      <c r="N115" s="658">
        <f t="shared" si="26"/>
        <v>0</v>
      </c>
      <c r="O115" s="676">
        <f t="shared" si="26"/>
        <v>0</v>
      </c>
      <c r="P115" s="662">
        <f t="shared" si="26"/>
        <v>0</v>
      </c>
      <c r="R115" s="663"/>
      <c r="S115" s="664">
        <v>13221</v>
      </c>
      <c r="T115" s="664"/>
      <c r="U115" s="664"/>
      <c r="V115" s="664"/>
      <c r="W115" s="664"/>
    </row>
    <row r="116" spans="1:23" ht="15.75" customHeight="1">
      <c r="A116" s="696"/>
      <c r="B116" s="697" t="s">
        <v>175</v>
      </c>
      <c r="C116" s="765">
        <f t="shared" si="19"/>
        <v>0</v>
      </c>
      <c r="D116" s="766">
        <v>0</v>
      </c>
      <c r="E116" s="766">
        <v>0</v>
      </c>
      <c r="F116" s="699">
        <v>0</v>
      </c>
      <c r="G116" s="700">
        <v>0</v>
      </c>
      <c r="H116" s="700">
        <v>0</v>
      </c>
      <c r="I116" s="698">
        <v>0</v>
      </c>
      <c r="J116" s="702">
        <f t="shared" si="26"/>
        <v>0</v>
      </c>
      <c r="K116" s="703">
        <f t="shared" si="26"/>
        <v>0</v>
      </c>
      <c r="L116" s="704">
        <f t="shared" si="26"/>
        <v>0</v>
      </c>
      <c r="M116" s="705">
        <f t="shared" si="26"/>
        <v>0</v>
      </c>
      <c r="N116" s="702">
        <f t="shared" si="26"/>
        <v>0</v>
      </c>
      <c r="O116" s="676">
        <f t="shared" si="26"/>
        <v>0</v>
      </c>
      <c r="P116" s="706">
        <f t="shared" si="26"/>
        <v>0</v>
      </c>
      <c r="R116" s="663"/>
      <c r="S116" s="664">
        <v>10107</v>
      </c>
      <c r="T116" s="664"/>
      <c r="U116" s="664"/>
      <c r="V116" s="664"/>
      <c r="W116" s="664"/>
    </row>
    <row r="117" spans="1:23" ht="15.75" customHeight="1">
      <c r="A117" s="688" t="s">
        <v>330</v>
      </c>
      <c r="B117" s="689" t="s">
        <v>331</v>
      </c>
      <c r="C117" s="772">
        <f t="shared" si="19"/>
        <v>357</v>
      </c>
      <c r="D117" s="732">
        <v>0</v>
      </c>
      <c r="E117" s="732">
        <v>0</v>
      </c>
      <c r="F117" s="724">
        <v>0</v>
      </c>
      <c r="G117" s="733">
        <v>113</v>
      </c>
      <c r="H117" s="733">
        <v>244</v>
      </c>
      <c r="I117" s="665">
        <v>71</v>
      </c>
      <c r="J117" s="666">
        <f t="shared" si="26"/>
        <v>776.7962052308629</v>
      </c>
      <c r="K117" s="773">
        <f t="shared" si="26"/>
        <v>0</v>
      </c>
      <c r="L117" s="666">
        <f t="shared" si="26"/>
        <v>0</v>
      </c>
      <c r="M117" s="729">
        <f t="shared" si="26"/>
        <v>0</v>
      </c>
      <c r="N117" s="666">
        <f t="shared" si="26"/>
        <v>245.87667000304626</v>
      </c>
      <c r="O117" s="681">
        <f t="shared" si="26"/>
        <v>530.9195352278167</v>
      </c>
      <c r="P117" s="692">
        <f t="shared" si="26"/>
        <v>154.4888811523565</v>
      </c>
      <c r="R117" s="663"/>
      <c r="S117" s="664">
        <v>45958</v>
      </c>
      <c r="T117" s="664"/>
      <c r="U117" s="664"/>
      <c r="V117" s="664"/>
      <c r="W117" s="664"/>
    </row>
    <row r="118" spans="1:23" s="642" customFormat="1" ht="15.75" customHeight="1">
      <c r="A118" s="693" t="s">
        <v>238</v>
      </c>
      <c r="B118" s="694"/>
      <c r="C118" s="634">
        <f>D118+E118+F118+G118+H118</f>
        <v>2077</v>
      </c>
      <c r="D118" s="767">
        <f aca="true" t="shared" si="31" ref="D118:I118">D119+D120+D127</f>
        <v>393</v>
      </c>
      <c r="E118" s="767">
        <f t="shared" si="31"/>
        <v>4</v>
      </c>
      <c r="F118" s="767">
        <f t="shared" si="31"/>
        <v>26</v>
      </c>
      <c r="G118" s="768">
        <f t="shared" si="31"/>
        <v>928</v>
      </c>
      <c r="H118" s="768">
        <f t="shared" si="31"/>
        <v>726</v>
      </c>
      <c r="I118" s="634">
        <f t="shared" si="31"/>
        <v>225</v>
      </c>
      <c r="J118" s="672">
        <f>C118/$S118*100000</f>
        <v>1347.8173405753369</v>
      </c>
      <c r="K118" s="673">
        <f t="shared" si="26"/>
        <v>255.02754686861215</v>
      </c>
      <c r="L118" s="674">
        <f t="shared" si="26"/>
        <v>2.595700222581294</v>
      </c>
      <c r="M118" s="675">
        <f t="shared" si="26"/>
        <v>16.872051446778414</v>
      </c>
      <c r="N118" s="672">
        <f t="shared" si="26"/>
        <v>602.2024516388602</v>
      </c>
      <c r="O118" s="649">
        <f t="shared" si="26"/>
        <v>471.1195903985049</v>
      </c>
      <c r="P118" s="677">
        <f t="shared" si="26"/>
        <v>146.0081375201978</v>
      </c>
      <c r="R118" s="651"/>
      <c r="S118" s="640">
        <f>S119+S120+S127</f>
        <v>154101</v>
      </c>
      <c r="T118" s="678"/>
      <c r="U118" s="678"/>
      <c r="V118" s="678"/>
      <c r="W118" s="678"/>
    </row>
    <row r="119" spans="1:23" ht="15.75" customHeight="1">
      <c r="A119" s="682" t="s">
        <v>332</v>
      </c>
      <c r="B119" s="683" t="s">
        <v>333</v>
      </c>
      <c r="C119" s="774">
        <f t="shared" si="19"/>
        <v>865</v>
      </c>
      <c r="D119" s="775">
        <v>308</v>
      </c>
      <c r="E119" s="775">
        <v>4</v>
      </c>
      <c r="F119" s="776">
        <v>26</v>
      </c>
      <c r="G119" s="721">
        <v>100</v>
      </c>
      <c r="H119" s="721">
        <v>427</v>
      </c>
      <c r="I119" s="685">
        <v>92</v>
      </c>
      <c r="J119" s="686">
        <f t="shared" si="26"/>
        <v>2178.5669311169877</v>
      </c>
      <c r="K119" s="777">
        <f t="shared" si="26"/>
        <v>775.720941946858</v>
      </c>
      <c r="L119" s="686">
        <f t="shared" si="26"/>
        <v>10.074297947361792</v>
      </c>
      <c r="M119" s="778">
        <f t="shared" si="26"/>
        <v>65.48293665785165</v>
      </c>
      <c r="N119" s="686">
        <f t="shared" si="26"/>
        <v>251.8574486840448</v>
      </c>
      <c r="O119" s="681">
        <f t="shared" si="26"/>
        <v>1075.4313058808714</v>
      </c>
      <c r="P119" s="687">
        <f t="shared" si="26"/>
        <v>231.70885278932124</v>
      </c>
      <c r="R119" s="663"/>
      <c r="S119" s="664">
        <v>39705</v>
      </c>
      <c r="T119" s="664"/>
      <c r="U119" s="664"/>
      <c r="V119" s="664"/>
      <c r="W119" s="664"/>
    </row>
    <row r="120" spans="1:23" ht="15.75" customHeight="1">
      <c r="A120" s="652" t="s">
        <v>334</v>
      </c>
      <c r="B120" s="653"/>
      <c r="C120" s="654">
        <f t="shared" si="19"/>
        <v>582</v>
      </c>
      <c r="D120" s="731">
        <f aca="true" t="shared" si="32" ref="D120:I120">SUM(D121:D126)</f>
        <v>0</v>
      </c>
      <c r="E120" s="731">
        <f t="shared" si="32"/>
        <v>0</v>
      </c>
      <c r="F120" s="655">
        <f t="shared" si="32"/>
        <v>0</v>
      </c>
      <c r="G120" s="656">
        <f>SUM(G121:G126)</f>
        <v>324</v>
      </c>
      <c r="H120" s="656">
        <f t="shared" si="32"/>
        <v>258</v>
      </c>
      <c r="I120" s="654">
        <f t="shared" si="32"/>
        <v>108</v>
      </c>
      <c r="J120" s="658">
        <f t="shared" si="26"/>
        <v>950.048971596474</v>
      </c>
      <c r="K120" s="695">
        <f t="shared" si="26"/>
        <v>0</v>
      </c>
      <c r="L120" s="660">
        <f t="shared" si="26"/>
        <v>0</v>
      </c>
      <c r="M120" s="661">
        <f t="shared" si="26"/>
        <v>0</v>
      </c>
      <c r="N120" s="658">
        <f t="shared" si="26"/>
        <v>528.8932419196866</v>
      </c>
      <c r="O120" s="681">
        <f t="shared" si="26"/>
        <v>421.1557296767875</v>
      </c>
      <c r="P120" s="662">
        <f t="shared" si="26"/>
        <v>176.2977473065622</v>
      </c>
      <c r="R120" s="663"/>
      <c r="S120" s="663">
        <f>SUM(S121:S126)</f>
        <v>61260</v>
      </c>
      <c r="T120" s="663"/>
      <c r="U120" s="663"/>
      <c r="V120" s="663"/>
      <c r="W120" s="663"/>
    </row>
    <row r="121" spans="1:23" ht="15.75" customHeight="1">
      <c r="A121" s="652"/>
      <c r="B121" s="653" t="s">
        <v>176</v>
      </c>
      <c r="C121" s="654">
        <f t="shared" si="19"/>
        <v>172</v>
      </c>
      <c r="D121" s="731">
        <v>0</v>
      </c>
      <c r="E121" s="731">
        <v>0</v>
      </c>
      <c r="F121" s="655">
        <v>0</v>
      </c>
      <c r="G121" s="656">
        <v>60</v>
      </c>
      <c r="H121" s="656">
        <v>112</v>
      </c>
      <c r="I121" s="654">
        <v>38</v>
      </c>
      <c r="J121" s="658">
        <f t="shared" si="26"/>
        <v>1057.225397996189</v>
      </c>
      <c r="K121" s="659">
        <f t="shared" si="26"/>
        <v>0</v>
      </c>
      <c r="L121" s="660">
        <f t="shared" si="26"/>
        <v>0</v>
      </c>
      <c r="M121" s="661">
        <f t="shared" si="26"/>
        <v>0</v>
      </c>
      <c r="N121" s="658">
        <f t="shared" si="26"/>
        <v>368.79955744053103</v>
      </c>
      <c r="O121" s="658">
        <f t="shared" si="26"/>
        <v>688.425840555658</v>
      </c>
      <c r="P121" s="662">
        <f t="shared" si="26"/>
        <v>233.57305304566967</v>
      </c>
      <c r="R121" s="663"/>
      <c r="S121" s="664">
        <v>16269</v>
      </c>
      <c r="T121" s="664"/>
      <c r="U121" s="664"/>
      <c r="V121" s="664"/>
      <c r="W121" s="664"/>
    </row>
    <row r="122" spans="1:23" ht="15.75" customHeight="1">
      <c r="A122" s="652"/>
      <c r="B122" s="653" t="s">
        <v>177</v>
      </c>
      <c r="C122" s="654">
        <f t="shared" si="19"/>
        <v>152</v>
      </c>
      <c r="D122" s="731">
        <v>0</v>
      </c>
      <c r="E122" s="731">
        <v>0</v>
      </c>
      <c r="F122" s="655">
        <v>0</v>
      </c>
      <c r="G122" s="656">
        <v>50</v>
      </c>
      <c r="H122" s="656">
        <v>102</v>
      </c>
      <c r="I122" s="654">
        <v>0</v>
      </c>
      <c r="J122" s="658">
        <f t="shared" si="26"/>
        <v>2348.9414309998456</v>
      </c>
      <c r="K122" s="659">
        <f t="shared" si="26"/>
        <v>0</v>
      </c>
      <c r="L122" s="660">
        <f t="shared" si="26"/>
        <v>0</v>
      </c>
      <c r="M122" s="661">
        <f t="shared" si="26"/>
        <v>0</v>
      </c>
      <c r="N122" s="658">
        <f t="shared" si="26"/>
        <v>772.6781023025807</v>
      </c>
      <c r="O122" s="658">
        <f t="shared" si="26"/>
        <v>1576.2633286972648</v>
      </c>
      <c r="P122" s="662">
        <f t="shared" si="26"/>
        <v>0</v>
      </c>
      <c r="R122" s="663"/>
      <c r="S122" s="664">
        <v>6471</v>
      </c>
      <c r="T122" s="664"/>
      <c r="U122" s="664"/>
      <c r="V122" s="664"/>
      <c r="W122" s="664"/>
    </row>
    <row r="123" spans="1:23" ht="15.75" customHeight="1">
      <c r="A123" s="652"/>
      <c r="B123" s="653" t="s">
        <v>178</v>
      </c>
      <c r="C123" s="654">
        <f t="shared" si="19"/>
        <v>0</v>
      </c>
      <c r="D123" s="731">
        <v>0</v>
      </c>
      <c r="E123" s="731">
        <v>0</v>
      </c>
      <c r="F123" s="655">
        <v>0</v>
      </c>
      <c r="G123" s="654">
        <v>0</v>
      </c>
      <c r="H123" s="654">
        <v>0</v>
      </c>
      <c r="I123" s="654">
        <v>29</v>
      </c>
      <c r="J123" s="658">
        <f t="shared" si="26"/>
        <v>0</v>
      </c>
      <c r="K123" s="659">
        <f t="shared" si="26"/>
        <v>0</v>
      </c>
      <c r="L123" s="660">
        <f t="shared" si="26"/>
        <v>0</v>
      </c>
      <c r="M123" s="661">
        <f t="shared" si="26"/>
        <v>0</v>
      </c>
      <c r="N123" s="658">
        <f t="shared" si="26"/>
        <v>0</v>
      </c>
      <c r="O123" s="676">
        <f t="shared" si="26"/>
        <v>0</v>
      </c>
      <c r="P123" s="662">
        <f t="shared" si="26"/>
        <v>295.46612328069284</v>
      </c>
      <c r="R123" s="663"/>
      <c r="S123" s="664">
        <v>9815</v>
      </c>
      <c r="T123" s="664"/>
      <c r="U123" s="664"/>
      <c r="V123" s="664"/>
      <c r="W123" s="664"/>
    </row>
    <row r="124" spans="1:23" ht="15.75" customHeight="1">
      <c r="A124" s="652"/>
      <c r="B124" s="653" t="s">
        <v>152</v>
      </c>
      <c r="C124" s="654">
        <f t="shared" si="19"/>
        <v>58</v>
      </c>
      <c r="D124" s="731">
        <v>0</v>
      </c>
      <c r="E124" s="731">
        <v>0</v>
      </c>
      <c r="F124" s="655">
        <v>0</v>
      </c>
      <c r="G124" s="656">
        <v>58</v>
      </c>
      <c r="H124" s="654">
        <v>0</v>
      </c>
      <c r="I124" s="654">
        <v>0</v>
      </c>
      <c r="J124" s="658">
        <f t="shared" si="26"/>
        <v>659.5405958608142</v>
      </c>
      <c r="K124" s="659">
        <f t="shared" si="26"/>
        <v>0</v>
      </c>
      <c r="L124" s="660">
        <f t="shared" si="26"/>
        <v>0</v>
      </c>
      <c r="M124" s="661">
        <f t="shared" si="26"/>
        <v>0</v>
      </c>
      <c r="N124" s="658">
        <f t="shared" si="26"/>
        <v>659.5405958608142</v>
      </c>
      <c r="O124" s="676">
        <f t="shared" si="26"/>
        <v>0</v>
      </c>
      <c r="P124" s="662">
        <f t="shared" si="26"/>
        <v>0</v>
      </c>
      <c r="R124" s="663"/>
      <c r="S124" s="664">
        <v>8794</v>
      </c>
      <c r="T124" s="664"/>
      <c r="U124" s="664"/>
      <c r="V124" s="664"/>
      <c r="W124" s="664"/>
    </row>
    <row r="125" spans="1:23" ht="15.75" customHeight="1">
      <c r="A125" s="652"/>
      <c r="B125" s="653" t="s">
        <v>179</v>
      </c>
      <c r="C125" s="654">
        <f t="shared" si="19"/>
        <v>0</v>
      </c>
      <c r="D125" s="731">
        <v>0</v>
      </c>
      <c r="E125" s="731">
        <v>0</v>
      </c>
      <c r="F125" s="655">
        <v>0</v>
      </c>
      <c r="G125" s="654">
        <v>0</v>
      </c>
      <c r="H125" s="654">
        <v>0</v>
      </c>
      <c r="I125" s="654">
        <v>41</v>
      </c>
      <c r="J125" s="658">
        <f t="shared" si="26"/>
        <v>0</v>
      </c>
      <c r="K125" s="659">
        <f t="shared" si="26"/>
        <v>0</v>
      </c>
      <c r="L125" s="660">
        <f t="shared" si="26"/>
        <v>0</v>
      </c>
      <c r="M125" s="661">
        <f t="shared" si="26"/>
        <v>0</v>
      </c>
      <c r="N125" s="658">
        <f t="shared" si="26"/>
        <v>0</v>
      </c>
      <c r="O125" s="676">
        <f t="shared" si="26"/>
        <v>0</v>
      </c>
      <c r="P125" s="662">
        <f t="shared" si="26"/>
        <v>365.58181007579134</v>
      </c>
      <c r="R125" s="663"/>
      <c r="S125" s="664">
        <v>11215</v>
      </c>
      <c r="T125" s="664"/>
      <c r="U125" s="664"/>
      <c r="V125" s="664"/>
      <c r="W125" s="664"/>
    </row>
    <row r="126" spans="1:23" ht="15.75" customHeight="1">
      <c r="A126" s="652"/>
      <c r="B126" s="653" t="s">
        <v>180</v>
      </c>
      <c r="C126" s="654">
        <f t="shared" si="19"/>
        <v>200</v>
      </c>
      <c r="D126" s="731">
        <v>0</v>
      </c>
      <c r="E126" s="731">
        <v>0</v>
      </c>
      <c r="F126" s="655">
        <v>0</v>
      </c>
      <c r="G126" s="656">
        <v>156</v>
      </c>
      <c r="H126" s="656">
        <v>44</v>
      </c>
      <c r="I126" s="654">
        <v>0</v>
      </c>
      <c r="J126" s="658">
        <f t="shared" si="26"/>
        <v>2299.9080036798528</v>
      </c>
      <c r="K126" s="659">
        <f t="shared" si="26"/>
        <v>0</v>
      </c>
      <c r="L126" s="660">
        <f t="shared" si="26"/>
        <v>0</v>
      </c>
      <c r="M126" s="661">
        <f t="shared" si="26"/>
        <v>0</v>
      </c>
      <c r="N126" s="658">
        <f t="shared" si="26"/>
        <v>1793.9282428702852</v>
      </c>
      <c r="O126" s="658">
        <f aca="true" t="shared" si="33" ref="O126:P131">H126/$S126*100000</f>
        <v>505.9797608095676</v>
      </c>
      <c r="P126" s="662">
        <f t="shared" si="33"/>
        <v>0</v>
      </c>
      <c r="R126" s="663"/>
      <c r="S126" s="664">
        <v>8696</v>
      </c>
      <c r="T126" s="664"/>
      <c r="U126" s="664"/>
      <c r="V126" s="664"/>
      <c r="W126" s="664"/>
    </row>
    <row r="127" spans="1:23" ht="15.75" customHeight="1">
      <c r="A127" s="708" t="s">
        <v>335</v>
      </c>
      <c r="B127" s="709"/>
      <c r="C127" s="769">
        <f t="shared" si="19"/>
        <v>630</v>
      </c>
      <c r="D127" s="770">
        <f aca="true" t="shared" si="34" ref="D127:I127">SUM(D128:D131)</f>
        <v>85</v>
      </c>
      <c r="E127" s="770">
        <f t="shared" si="34"/>
        <v>0</v>
      </c>
      <c r="F127" s="711">
        <f t="shared" si="34"/>
        <v>0</v>
      </c>
      <c r="G127" s="764">
        <f>SUM(G128:G131)</f>
        <v>504</v>
      </c>
      <c r="H127" s="764">
        <f t="shared" si="34"/>
        <v>41</v>
      </c>
      <c r="I127" s="710">
        <f t="shared" si="34"/>
        <v>25</v>
      </c>
      <c r="J127" s="681">
        <f aca="true" t="shared" si="35" ref="J127:N131">C127/$S127*100000</f>
        <v>1185.6368563685637</v>
      </c>
      <c r="K127" s="713">
        <f t="shared" si="35"/>
        <v>159.96687744655225</v>
      </c>
      <c r="L127" s="714">
        <f t="shared" si="35"/>
        <v>0</v>
      </c>
      <c r="M127" s="715">
        <f t="shared" si="35"/>
        <v>0</v>
      </c>
      <c r="N127" s="681">
        <f t="shared" si="35"/>
        <v>948.5094850948509</v>
      </c>
      <c r="O127" s="681">
        <f t="shared" si="33"/>
        <v>77.1604938271605</v>
      </c>
      <c r="P127" s="716">
        <f t="shared" si="33"/>
        <v>47.04908160192713</v>
      </c>
      <c r="R127" s="663"/>
      <c r="S127" s="663">
        <f>SUM(S128:S131)</f>
        <v>53136</v>
      </c>
      <c r="T127" s="663"/>
      <c r="U127" s="663"/>
      <c r="V127" s="663"/>
      <c r="W127" s="663"/>
    </row>
    <row r="128" spans="1:23" ht="15.75" customHeight="1">
      <c r="A128" s="652"/>
      <c r="B128" s="653" t="s">
        <v>336</v>
      </c>
      <c r="C128" s="654">
        <f t="shared" si="19"/>
        <v>119</v>
      </c>
      <c r="D128" s="731">
        <v>0</v>
      </c>
      <c r="E128" s="731">
        <v>0</v>
      </c>
      <c r="F128" s="655">
        <v>0</v>
      </c>
      <c r="G128" s="656">
        <v>119</v>
      </c>
      <c r="H128" s="656">
        <v>0</v>
      </c>
      <c r="I128" s="656">
        <v>16</v>
      </c>
      <c r="J128" s="658">
        <f t="shared" si="35"/>
        <v>1924.009700889248</v>
      </c>
      <c r="K128" s="659">
        <f t="shared" si="35"/>
        <v>0</v>
      </c>
      <c r="L128" s="660">
        <f t="shared" si="35"/>
        <v>0</v>
      </c>
      <c r="M128" s="661">
        <f t="shared" si="35"/>
        <v>0</v>
      </c>
      <c r="N128" s="658">
        <f t="shared" si="35"/>
        <v>1924.009700889248</v>
      </c>
      <c r="O128" s="676">
        <f t="shared" si="33"/>
        <v>0</v>
      </c>
      <c r="P128" s="662">
        <f t="shared" si="33"/>
        <v>258.6903799514956</v>
      </c>
      <c r="R128" s="663"/>
      <c r="S128" s="664">
        <v>6185</v>
      </c>
      <c r="T128" s="664"/>
      <c r="U128" s="664"/>
      <c r="V128" s="664"/>
      <c r="W128" s="664"/>
    </row>
    <row r="129" spans="1:23" ht="15.75" customHeight="1">
      <c r="A129" s="652"/>
      <c r="B129" s="653" t="s">
        <v>182</v>
      </c>
      <c r="C129" s="654">
        <f t="shared" si="19"/>
        <v>0</v>
      </c>
      <c r="D129" s="731">
        <v>0</v>
      </c>
      <c r="E129" s="731">
        <v>0</v>
      </c>
      <c r="F129" s="655">
        <v>0</v>
      </c>
      <c r="G129" s="656">
        <v>0</v>
      </c>
      <c r="H129" s="656">
        <v>0</v>
      </c>
      <c r="I129" s="654">
        <v>0</v>
      </c>
      <c r="J129" s="658">
        <f t="shared" si="35"/>
        <v>0</v>
      </c>
      <c r="K129" s="659">
        <f t="shared" si="35"/>
        <v>0</v>
      </c>
      <c r="L129" s="660">
        <f t="shared" si="35"/>
        <v>0</v>
      </c>
      <c r="M129" s="661">
        <f t="shared" si="35"/>
        <v>0</v>
      </c>
      <c r="N129" s="658">
        <f t="shared" si="35"/>
        <v>0</v>
      </c>
      <c r="O129" s="676">
        <f t="shared" si="33"/>
        <v>0</v>
      </c>
      <c r="P129" s="662">
        <f t="shared" si="33"/>
        <v>0</v>
      </c>
      <c r="R129" s="663"/>
      <c r="S129" s="664">
        <v>11877</v>
      </c>
      <c r="T129" s="664"/>
      <c r="U129" s="664"/>
      <c r="V129" s="664"/>
      <c r="W129" s="664"/>
    </row>
    <row r="130" spans="1:23" ht="15.75" customHeight="1">
      <c r="A130" s="652"/>
      <c r="B130" s="653" t="s">
        <v>183</v>
      </c>
      <c r="C130" s="654">
        <f t="shared" si="19"/>
        <v>341</v>
      </c>
      <c r="D130" s="731">
        <v>0</v>
      </c>
      <c r="E130" s="731">
        <v>0</v>
      </c>
      <c r="F130" s="655">
        <v>0</v>
      </c>
      <c r="G130" s="656">
        <v>300</v>
      </c>
      <c r="H130" s="656">
        <v>41</v>
      </c>
      <c r="I130" s="654">
        <v>9</v>
      </c>
      <c r="J130" s="658">
        <f t="shared" si="35"/>
        <v>2078.7612777371373</v>
      </c>
      <c r="K130" s="659">
        <f t="shared" si="35"/>
        <v>0</v>
      </c>
      <c r="L130" s="660">
        <f t="shared" si="35"/>
        <v>0</v>
      </c>
      <c r="M130" s="661">
        <f t="shared" si="35"/>
        <v>0</v>
      </c>
      <c r="N130" s="658">
        <f t="shared" si="35"/>
        <v>1828.8222384784196</v>
      </c>
      <c r="O130" s="658">
        <f t="shared" si="33"/>
        <v>249.9390392587174</v>
      </c>
      <c r="P130" s="662">
        <f t="shared" si="33"/>
        <v>54.864667154352595</v>
      </c>
      <c r="R130" s="663"/>
      <c r="S130" s="664">
        <v>16404</v>
      </c>
      <c r="T130" s="664"/>
      <c r="U130" s="664"/>
      <c r="V130" s="664"/>
      <c r="W130" s="664"/>
    </row>
    <row r="131" spans="1:23" ht="15.75" customHeight="1" thickBot="1">
      <c r="A131" s="737"/>
      <c r="B131" s="738" t="s">
        <v>184</v>
      </c>
      <c r="C131" s="779">
        <f t="shared" si="19"/>
        <v>170</v>
      </c>
      <c r="D131" s="780">
        <v>85</v>
      </c>
      <c r="E131" s="780">
        <v>0</v>
      </c>
      <c r="F131" s="740">
        <v>0</v>
      </c>
      <c r="G131" s="741">
        <v>85</v>
      </c>
      <c r="H131" s="739">
        <v>0</v>
      </c>
      <c r="I131" s="739">
        <v>0</v>
      </c>
      <c r="J131" s="743">
        <f t="shared" si="35"/>
        <v>910.5516871987145</v>
      </c>
      <c r="K131" s="781">
        <f t="shared" si="35"/>
        <v>455.27584359935724</v>
      </c>
      <c r="L131" s="745">
        <f t="shared" si="35"/>
        <v>0</v>
      </c>
      <c r="M131" s="744">
        <f t="shared" si="35"/>
        <v>0</v>
      </c>
      <c r="N131" s="743">
        <f t="shared" si="35"/>
        <v>455.27584359935724</v>
      </c>
      <c r="O131" s="782">
        <f t="shared" si="33"/>
        <v>0</v>
      </c>
      <c r="P131" s="746">
        <f t="shared" si="33"/>
        <v>0</v>
      </c>
      <c r="R131" s="663"/>
      <c r="S131" s="664">
        <v>18670</v>
      </c>
      <c r="T131" s="664"/>
      <c r="U131" s="664"/>
      <c r="V131" s="664"/>
      <c r="W131" s="664"/>
    </row>
    <row r="132" spans="1:23" ht="14.25">
      <c r="A132" s="783"/>
      <c r="B132" s="783"/>
      <c r="C132" s="783"/>
      <c r="D132" s="784"/>
      <c r="E132" s="783"/>
      <c r="F132" s="783"/>
      <c r="G132" s="783"/>
      <c r="H132" s="783"/>
      <c r="I132" s="783"/>
      <c r="J132" s="783"/>
      <c r="K132" s="783"/>
      <c r="L132" s="783"/>
      <c r="M132" s="783"/>
      <c r="N132" s="783"/>
      <c r="O132" s="783"/>
      <c r="P132" s="783"/>
      <c r="R132" s="783"/>
      <c r="S132" s="784"/>
      <c r="T132" s="783"/>
      <c r="U132" s="783"/>
      <c r="V132" s="783"/>
      <c r="W132" s="783"/>
    </row>
    <row r="133" spans="1:23" ht="14.25">
      <c r="A133" s="617"/>
      <c r="B133" s="617"/>
      <c r="C133" s="617"/>
      <c r="D133" s="785"/>
      <c r="E133" s="617"/>
      <c r="F133" s="617"/>
      <c r="G133" s="617"/>
      <c r="H133" s="617"/>
      <c r="I133" s="617"/>
      <c r="J133" s="617"/>
      <c r="K133" s="786" t="s">
        <v>185</v>
      </c>
      <c r="L133" s="617"/>
      <c r="M133" s="617"/>
      <c r="N133" s="617"/>
      <c r="O133" s="617"/>
      <c r="P133" s="617"/>
      <c r="R133" s="617"/>
      <c r="S133" s="785"/>
      <c r="T133" s="617"/>
      <c r="U133" s="617"/>
      <c r="V133" s="617"/>
      <c r="W133" s="617"/>
    </row>
    <row r="134" spans="1:23" ht="14.25">
      <c r="A134" s="617"/>
      <c r="B134" s="617"/>
      <c r="C134" s="617"/>
      <c r="D134" s="617"/>
      <c r="E134" s="617"/>
      <c r="F134" s="617"/>
      <c r="G134" s="617"/>
      <c r="H134" s="617"/>
      <c r="I134" s="617"/>
      <c r="J134" s="617"/>
      <c r="K134" s="617"/>
      <c r="L134" s="617"/>
      <c r="M134" s="617"/>
      <c r="N134" s="617"/>
      <c r="O134" s="617"/>
      <c r="P134" s="617"/>
      <c r="R134" s="617"/>
      <c r="S134" s="617"/>
      <c r="T134" s="617"/>
      <c r="U134" s="617"/>
      <c r="V134" s="617"/>
      <c r="W134" s="617"/>
    </row>
    <row r="135" spans="1:23" ht="14.25">
      <c r="A135" s="617"/>
      <c r="B135" s="617"/>
      <c r="C135" s="617"/>
      <c r="D135" s="617"/>
      <c r="E135" s="617"/>
      <c r="F135" s="617"/>
      <c r="G135" s="617"/>
      <c r="H135" s="617"/>
      <c r="I135" s="617"/>
      <c r="J135" s="617"/>
      <c r="K135" s="617"/>
      <c r="L135" s="617"/>
      <c r="M135" s="617"/>
      <c r="N135" s="617"/>
      <c r="O135" s="617"/>
      <c r="P135" s="617"/>
      <c r="R135" s="617"/>
      <c r="S135" s="617"/>
      <c r="T135" s="617"/>
      <c r="U135" s="617"/>
      <c r="V135" s="617"/>
      <c r="W135" s="617"/>
    </row>
    <row r="136" spans="1:23" ht="14.25">
      <c r="A136" s="617"/>
      <c r="B136" s="617"/>
      <c r="C136" s="617"/>
      <c r="D136" s="617"/>
      <c r="E136" s="617"/>
      <c r="F136" s="617"/>
      <c r="G136" s="617"/>
      <c r="H136" s="617"/>
      <c r="I136" s="617"/>
      <c r="J136" s="617"/>
      <c r="K136" s="617"/>
      <c r="L136" s="617"/>
      <c r="M136" s="617"/>
      <c r="N136" s="617"/>
      <c r="O136" s="617"/>
      <c r="P136" s="617"/>
      <c r="R136" s="617"/>
      <c r="S136" s="617"/>
      <c r="T136" s="617"/>
      <c r="U136" s="617"/>
      <c r="V136" s="617"/>
      <c r="W136" s="617"/>
    </row>
    <row r="137" spans="1:23" ht="14.25">
      <c r="A137" s="617"/>
      <c r="B137" s="617"/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R137" s="617"/>
      <c r="S137" s="617"/>
      <c r="T137" s="617"/>
      <c r="U137" s="617"/>
      <c r="V137" s="617"/>
      <c r="W137" s="617"/>
    </row>
    <row r="138" spans="1:23" ht="14.25">
      <c r="A138" s="617"/>
      <c r="B138" s="617"/>
      <c r="C138" s="617"/>
      <c r="D138" s="617"/>
      <c r="E138" s="617"/>
      <c r="F138" s="617"/>
      <c r="G138" s="617"/>
      <c r="H138" s="617"/>
      <c r="I138" s="617"/>
      <c r="J138" s="617"/>
      <c r="K138" s="617"/>
      <c r="L138" s="617"/>
      <c r="M138" s="617"/>
      <c r="N138" s="617"/>
      <c r="O138" s="617"/>
      <c r="P138" s="617"/>
      <c r="R138" s="617"/>
      <c r="S138" s="617"/>
      <c r="T138" s="617"/>
      <c r="U138" s="617"/>
      <c r="V138" s="617"/>
      <c r="W138" s="617"/>
    </row>
    <row r="139" spans="1:23" ht="14.25">
      <c r="A139" s="617"/>
      <c r="B139" s="617"/>
      <c r="C139" s="617"/>
      <c r="D139" s="617"/>
      <c r="E139" s="617"/>
      <c r="F139" s="617"/>
      <c r="G139" s="617"/>
      <c r="H139" s="617"/>
      <c r="I139" s="617"/>
      <c r="J139" s="617"/>
      <c r="K139" s="617"/>
      <c r="L139" s="617"/>
      <c r="M139" s="617"/>
      <c r="N139" s="617"/>
      <c r="O139" s="617"/>
      <c r="P139" s="617"/>
      <c r="R139" s="617"/>
      <c r="S139" s="617"/>
      <c r="T139" s="617"/>
      <c r="U139" s="617"/>
      <c r="V139" s="617"/>
      <c r="W139" s="617"/>
    </row>
    <row r="140" spans="1:23" ht="14.25">
      <c r="A140" s="617"/>
      <c r="B140" s="617"/>
      <c r="C140" s="617"/>
      <c r="D140" s="617"/>
      <c r="E140" s="617"/>
      <c r="F140" s="617"/>
      <c r="G140" s="617"/>
      <c r="H140" s="617"/>
      <c r="I140" s="617"/>
      <c r="J140" s="617"/>
      <c r="K140" s="617"/>
      <c r="L140" s="617"/>
      <c r="M140" s="617"/>
      <c r="N140" s="617"/>
      <c r="O140" s="617"/>
      <c r="P140" s="617"/>
      <c r="R140" s="617"/>
      <c r="S140" s="617"/>
      <c r="T140" s="617"/>
      <c r="U140" s="617"/>
      <c r="V140" s="617"/>
      <c r="W140" s="617"/>
    </row>
    <row r="141" spans="1:23" ht="14.25">
      <c r="A141" s="617"/>
      <c r="B141" s="617"/>
      <c r="C141" s="617"/>
      <c r="D141" s="617"/>
      <c r="E141" s="617"/>
      <c r="F141" s="617"/>
      <c r="G141" s="617"/>
      <c r="H141" s="617"/>
      <c r="I141" s="617"/>
      <c r="J141" s="617"/>
      <c r="K141" s="617"/>
      <c r="L141" s="617"/>
      <c r="M141" s="617"/>
      <c r="N141" s="617"/>
      <c r="O141" s="617"/>
      <c r="P141" s="617"/>
      <c r="R141" s="617"/>
      <c r="S141" s="617"/>
      <c r="T141" s="617"/>
      <c r="U141" s="617"/>
      <c r="V141" s="617"/>
      <c r="W141" s="617"/>
    </row>
    <row r="142" spans="1:23" ht="14.25">
      <c r="A142" s="617"/>
      <c r="B142" s="617"/>
      <c r="C142" s="617"/>
      <c r="D142" s="617"/>
      <c r="E142" s="617"/>
      <c r="F142" s="617"/>
      <c r="G142" s="617"/>
      <c r="H142" s="617"/>
      <c r="I142" s="617"/>
      <c r="J142" s="617"/>
      <c r="K142" s="617"/>
      <c r="L142" s="617"/>
      <c r="M142" s="617"/>
      <c r="N142" s="617"/>
      <c r="O142" s="617"/>
      <c r="P142" s="617"/>
      <c r="R142" s="617"/>
      <c r="S142" s="617"/>
      <c r="T142" s="617"/>
      <c r="U142" s="617"/>
      <c r="V142" s="617"/>
      <c r="W142" s="617"/>
    </row>
  </sheetData>
  <sheetProtection/>
  <mergeCells count="17">
    <mergeCell ref="R70:W70"/>
    <mergeCell ref="J70:P70"/>
    <mergeCell ref="A3:A4"/>
    <mergeCell ref="A70:A73"/>
    <mergeCell ref="C3:H3"/>
    <mergeCell ref="J3:O3"/>
    <mergeCell ref="C70:I70"/>
    <mergeCell ref="I3:I5"/>
    <mergeCell ref="I71:I73"/>
    <mergeCell ref="K69:P69"/>
    <mergeCell ref="B2:B5"/>
    <mergeCell ref="J2:P2"/>
    <mergeCell ref="B70:B73"/>
    <mergeCell ref="C71:H71"/>
    <mergeCell ref="P3:P5"/>
    <mergeCell ref="P71:P73"/>
    <mergeCell ref="C2:I2"/>
  </mergeCells>
  <printOptions horizontalCentered="1" verticalCentered="1"/>
  <pageMargins left="0.2" right="0.2" top="0.23" bottom="0.24" header="0" footer="0"/>
  <pageSetup horizontalDpi="300" verticalDpi="300" orientation="portrait" paperSize="9" scale="58" r:id="rId1"/>
  <rowBreaks count="2" manualBreakCount="2">
    <brk id="68" max="1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B2" sqref="B2"/>
    </sheetView>
  </sheetViews>
  <sheetFormatPr defaultColWidth="9.00390625" defaultRowHeight="13.5"/>
  <sheetData/>
  <printOptions/>
  <pageMargins left="0.5905511811023623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" sqref="A2"/>
    </sheetView>
  </sheetViews>
  <sheetFormatPr defaultColWidth="9.00390625" defaultRowHeight="13.5"/>
  <cols>
    <col min="1" max="1" width="24.375" style="0" customWidth="1"/>
    <col min="2" max="5" width="10.625" style="0" customWidth="1"/>
    <col min="6" max="6" width="11.625" style="0" customWidth="1"/>
    <col min="7" max="8" width="10.625" style="0" customWidth="1"/>
  </cols>
  <sheetData>
    <row r="1" ht="21" customHeight="1">
      <c r="A1" s="2" t="s">
        <v>17</v>
      </c>
    </row>
    <row r="2" spans="1:8" ht="15" customHeight="1">
      <c r="A2" s="3"/>
      <c r="B2" s="3"/>
      <c r="C2" s="3"/>
      <c r="D2" s="3"/>
      <c r="E2" s="3"/>
      <c r="F2" s="3"/>
      <c r="G2" s="3" t="s">
        <v>18</v>
      </c>
      <c r="H2" s="3"/>
    </row>
    <row r="3" spans="1:8" ht="15" customHeight="1">
      <c r="A3" s="798" t="s">
        <v>19</v>
      </c>
      <c r="B3" s="792" t="s">
        <v>20</v>
      </c>
      <c r="C3" s="793"/>
      <c r="D3" s="793"/>
      <c r="E3" s="794"/>
      <c r="F3" s="5" t="s">
        <v>21</v>
      </c>
      <c r="G3" s="792" t="s">
        <v>22</v>
      </c>
      <c r="H3" s="795"/>
    </row>
    <row r="4" spans="1:8" ht="15" customHeight="1">
      <c r="A4" s="799"/>
      <c r="B4" s="7" t="s">
        <v>23</v>
      </c>
      <c r="C4" s="6" t="s">
        <v>24</v>
      </c>
      <c r="D4" s="7" t="s">
        <v>25</v>
      </c>
      <c r="E4" s="7" t="s">
        <v>26</v>
      </c>
      <c r="F4" s="8" t="s">
        <v>27</v>
      </c>
      <c r="G4" s="7" t="s">
        <v>25</v>
      </c>
      <c r="H4" s="7" t="s">
        <v>26</v>
      </c>
    </row>
    <row r="5" spans="1:8" ht="15" customHeight="1">
      <c r="A5" s="9" t="s">
        <v>28</v>
      </c>
      <c r="B5" s="10">
        <f>B7+B14+B19</f>
        <v>7702</v>
      </c>
      <c r="C5" s="11">
        <f>C7+C14+C19</f>
        <v>7783</v>
      </c>
      <c r="D5" s="11">
        <f>D7+D14+D19</f>
        <v>7913</v>
      </c>
      <c r="E5" s="11">
        <f>E7+E14+E19</f>
        <v>7995</v>
      </c>
      <c r="F5" s="12">
        <f>+E5-D5</f>
        <v>82</v>
      </c>
      <c r="G5" s="13">
        <v>1</v>
      </c>
      <c r="H5" s="13">
        <v>1</v>
      </c>
    </row>
    <row r="6" spans="1:8" ht="15" customHeight="1">
      <c r="A6" s="9"/>
      <c r="B6" s="14"/>
      <c r="C6" s="14"/>
      <c r="D6" s="14"/>
      <c r="E6" s="14"/>
      <c r="F6" s="14"/>
      <c r="G6" s="15"/>
      <c r="H6" s="15"/>
    </row>
    <row r="7" spans="1:8" ht="15" customHeight="1">
      <c r="A7" s="9" t="s">
        <v>29</v>
      </c>
      <c r="B7" s="16">
        <f>SUM(B8:B9)</f>
        <v>349</v>
      </c>
      <c r="C7" s="16">
        <f>SUM(C8:C9)</f>
        <v>349</v>
      </c>
      <c r="D7" s="16">
        <f>SUM(D8:D9)</f>
        <v>354</v>
      </c>
      <c r="E7" s="16">
        <f>SUM(E8:E9)</f>
        <v>352</v>
      </c>
      <c r="F7" s="17" t="s">
        <v>30</v>
      </c>
      <c r="G7" s="18">
        <f>D7/7913</f>
        <v>0.04473650954126122</v>
      </c>
      <c r="H7" s="13">
        <f>E7/7995</f>
        <v>0.044027517198248906</v>
      </c>
    </row>
    <row r="8" spans="1:8" ht="15" customHeight="1">
      <c r="A8" s="9" t="s">
        <v>31</v>
      </c>
      <c r="B8" s="14">
        <v>31</v>
      </c>
      <c r="C8" s="14">
        <v>32</v>
      </c>
      <c r="D8" s="14">
        <v>32</v>
      </c>
      <c r="E8" s="14">
        <v>32</v>
      </c>
      <c r="F8" s="14">
        <f>+E8-D8</f>
        <v>0</v>
      </c>
      <c r="G8" s="18">
        <f aca="true" t="shared" si="0" ref="G8:G21">D8/7913</f>
        <v>0.004043978263616833</v>
      </c>
      <c r="H8" s="13">
        <f aca="true" t="shared" si="1" ref="H8:H21">E8/7995</f>
        <v>0.004002501563477173</v>
      </c>
    </row>
    <row r="9" spans="1:8" ht="15" customHeight="1">
      <c r="A9" s="9" t="s">
        <v>32</v>
      </c>
      <c r="B9" s="19">
        <v>318</v>
      </c>
      <c r="C9" s="19">
        <v>317</v>
      </c>
      <c r="D9" s="19">
        <v>322</v>
      </c>
      <c r="E9" s="19">
        <v>320</v>
      </c>
      <c r="F9" s="17" t="s">
        <v>33</v>
      </c>
      <c r="G9" s="18">
        <f t="shared" si="0"/>
        <v>0.040692531277644384</v>
      </c>
      <c r="H9" s="13">
        <f t="shared" si="1"/>
        <v>0.04002501563477173</v>
      </c>
    </row>
    <row r="10" spans="1:8" ht="15" customHeight="1">
      <c r="A10" s="20" t="s">
        <v>34</v>
      </c>
      <c r="B10" s="19" t="s">
        <v>35</v>
      </c>
      <c r="C10" s="19" t="s">
        <v>35</v>
      </c>
      <c r="D10" s="19" t="s">
        <v>35</v>
      </c>
      <c r="E10" s="19" t="s">
        <v>35</v>
      </c>
      <c r="F10" s="19" t="s">
        <v>35</v>
      </c>
      <c r="G10" s="19" t="s">
        <v>35</v>
      </c>
      <c r="H10" s="19" t="s">
        <v>35</v>
      </c>
    </row>
    <row r="11" spans="1:8" ht="15" customHeight="1">
      <c r="A11" s="20" t="s">
        <v>36</v>
      </c>
      <c r="B11" s="14">
        <v>140</v>
      </c>
      <c r="C11" s="14">
        <v>153</v>
      </c>
      <c r="D11" s="14">
        <v>169</v>
      </c>
      <c r="E11" s="14">
        <v>171</v>
      </c>
      <c r="F11" s="21">
        <f>+E11-D11</f>
        <v>2</v>
      </c>
      <c r="G11" s="18">
        <f t="shared" si="0"/>
        <v>0.0213572602047264</v>
      </c>
      <c r="H11" s="13">
        <f t="shared" si="1"/>
        <v>0.021388367729831145</v>
      </c>
    </row>
    <row r="12" spans="1:8" ht="15" customHeight="1">
      <c r="A12" s="20" t="s">
        <v>37</v>
      </c>
      <c r="B12" s="19">
        <v>8</v>
      </c>
      <c r="C12" s="19">
        <v>9</v>
      </c>
      <c r="D12" s="19">
        <v>8</v>
      </c>
      <c r="E12" s="19">
        <v>9</v>
      </c>
      <c r="F12" s="14">
        <f>+E12-D12</f>
        <v>1</v>
      </c>
      <c r="G12" s="18">
        <f t="shared" si="0"/>
        <v>0.0010109945659042083</v>
      </c>
      <c r="H12" s="13">
        <f t="shared" si="1"/>
        <v>0.001125703564727955</v>
      </c>
    </row>
    <row r="13" spans="1:8" ht="15" customHeight="1">
      <c r="A13" s="22"/>
      <c r="B13" s="14"/>
      <c r="C13" s="14"/>
      <c r="D13" s="14"/>
      <c r="E13" s="14"/>
      <c r="F13" s="14"/>
      <c r="G13" s="18"/>
      <c r="H13" s="13"/>
    </row>
    <row r="14" spans="1:8" ht="15" customHeight="1">
      <c r="A14" s="9" t="s">
        <v>38</v>
      </c>
      <c r="B14" s="11">
        <f>+B15+B17</f>
        <v>4578</v>
      </c>
      <c r="C14" s="11">
        <f>+C15+C17</f>
        <v>4631</v>
      </c>
      <c r="D14" s="11">
        <f>+D15+D17</f>
        <v>4712</v>
      </c>
      <c r="E14" s="11">
        <f>+E15+E17</f>
        <v>4771</v>
      </c>
      <c r="F14" s="14">
        <f>+E14-D14</f>
        <v>59</v>
      </c>
      <c r="G14" s="18">
        <f t="shared" si="0"/>
        <v>0.5954757993175787</v>
      </c>
      <c r="H14" s="13">
        <f t="shared" si="1"/>
        <v>0.5967479674796748</v>
      </c>
    </row>
    <row r="15" spans="1:8" ht="15" customHeight="1">
      <c r="A15" s="9" t="s">
        <v>39</v>
      </c>
      <c r="B15" s="14">
        <v>512</v>
      </c>
      <c r="C15" s="23">
        <v>483</v>
      </c>
      <c r="D15" s="23">
        <v>454</v>
      </c>
      <c r="E15" s="23">
        <v>425</v>
      </c>
      <c r="F15" s="17" t="s">
        <v>40</v>
      </c>
      <c r="G15" s="18">
        <f t="shared" si="0"/>
        <v>0.05737394161506382</v>
      </c>
      <c r="H15" s="13">
        <f t="shared" si="1"/>
        <v>0.05315822388993121</v>
      </c>
    </row>
    <row r="16" spans="1:8" ht="15" customHeight="1">
      <c r="A16" s="20" t="s">
        <v>41</v>
      </c>
      <c r="B16" s="14">
        <v>76</v>
      </c>
      <c r="C16" s="14">
        <v>78</v>
      </c>
      <c r="D16" s="14">
        <v>77</v>
      </c>
      <c r="E16" s="14">
        <v>74</v>
      </c>
      <c r="F16" s="17" t="s">
        <v>42</v>
      </c>
      <c r="G16" s="18">
        <f t="shared" si="0"/>
        <v>0.009730822696828005</v>
      </c>
      <c r="H16" s="13">
        <f t="shared" si="1"/>
        <v>0.009255784865540963</v>
      </c>
    </row>
    <row r="17" spans="1:8" ht="15" customHeight="1">
      <c r="A17" s="9" t="s">
        <v>43</v>
      </c>
      <c r="B17" s="14">
        <v>4066</v>
      </c>
      <c r="C17" s="14">
        <v>4148</v>
      </c>
      <c r="D17" s="14">
        <v>4258</v>
      </c>
      <c r="E17" s="14">
        <v>4346</v>
      </c>
      <c r="F17" s="14">
        <f>+E17-D17</f>
        <v>88</v>
      </c>
      <c r="G17" s="18">
        <f t="shared" si="0"/>
        <v>0.5381018577025148</v>
      </c>
      <c r="H17" s="13">
        <f t="shared" si="1"/>
        <v>0.5435897435897435</v>
      </c>
    </row>
    <row r="18" spans="1:8" ht="15" customHeight="1">
      <c r="A18" s="9"/>
      <c r="B18" s="14"/>
      <c r="C18" s="14"/>
      <c r="D18" s="14"/>
      <c r="E18" s="14"/>
      <c r="F18" s="14"/>
      <c r="G18" s="18">
        <f t="shared" si="0"/>
        <v>0</v>
      </c>
      <c r="H18" s="13">
        <f t="shared" si="1"/>
        <v>0</v>
      </c>
    </row>
    <row r="19" spans="1:8" ht="15" customHeight="1">
      <c r="A19" s="15" t="s">
        <v>44</v>
      </c>
      <c r="B19" s="14">
        <v>2775</v>
      </c>
      <c r="C19" s="14">
        <v>2803</v>
      </c>
      <c r="D19" s="14">
        <v>2847</v>
      </c>
      <c r="E19" s="14">
        <v>2872</v>
      </c>
      <c r="F19" s="14">
        <f>+E19-D19</f>
        <v>25</v>
      </c>
      <c r="G19" s="18">
        <f t="shared" si="0"/>
        <v>0.3597876911411601</v>
      </c>
      <c r="H19" s="13">
        <f t="shared" si="1"/>
        <v>0.3592245153220763</v>
      </c>
    </row>
    <row r="20" spans="1:8" ht="15" customHeight="1">
      <c r="A20" s="9" t="s">
        <v>39</v>
      </c>
      <c r="B20" s="19" t="s">
        <v>45</v>
      </c>
      <c r="C20" s="14">
        <v>1</v>
      </c>
      <c r="D20" s="23">
        <v>1</v>
      </c>
      <c r="E20" s="23">
        <v>1</v>
      </c>
      <c r="F20" s="14">
        <f>+E20-D20</f>
        <v>0</v>
      </c>
      <c r="G20" s="18">
        <f t="shared" si="0"/>
        <v>0.00012637432073802604</v>
      </c>
      <c r="H20" s="13">
        <f t="shared" si="1"/>
        <v>0.00012507817385866166</v>
      </c>
    </row>
    <row r="21" spans="1:8" ht="15" customHeight="1">
      <c r="A21" s="24" t="s">
        <v>43</v>
      </c>
      <c r="B21" s="25">
        <v>2775</v>
      </c>
      <c r="C21" s="25">
        <v>2802</v>
      </c>
      <c r="D21" s="25">
        <v>2846</v>
      </c>
      <c r="E21" s="25">
        <v>2871</v>
      </c>
      <c r="F21" s="25">
        <f>+E21-D21</f>
        <v>25</v>
      </c>
      <c r="G21" s="26">
        <f t="shared" si="0"/>
        <v>0.3596613168204221</v>
      </c>
      <c r="H21" s="26">
        <f t="shared" si="1"/>
        <v>0.3590994371482176</v>
      </c>
    </row>
    <row r="22" spans="1:8" ht="12.75" customHeight="1">
      <c r="A22" s="796"/>
      <c r="B22" s="796"/>
      <c r="C22" s="796"/>
      <c r="D22" s="796"/>
      <c r="E22" s="796"/>
      <c r="F22" s="796"/>
      <c r="G22" s="796"/>
      <c r="H22" s="797"/>
    </row>
    <row r="23" spans="1:8" ht="15" customHeight="1">
      <c r="A23" s="796"/>
      <c r="B23" s="796"/>
      <c r="C23" s="796"/>
      <c r="D23" s="796"/>
      <c r="E23" s="796"/>
      <c r="F23" s="796"/>
      <c r="G23" s="796"/>
      <c r="H23" s="797"/>
    </row>
    <row r="24" spans="1:8" ht="15" customHeight="1">
      <c r="A24" s="3"/>
      <c r="B24" s="3"/>
      <c r="C24" s="3"/>
      <c r="D24" s="3"/>
      <c r="E24" s="3"/>
      <c r="F24" s="27"/>
      <c r="G24" s="3"/>
      <c r="H24" s="3"/>
    </row>
  </sheetData>
  <mergeCells count="4">
    <mergeCell ref="B3:E3"/>
    <mergeCell ref="G3:H3"/>
    <mergeCell ref="A22:H23"/>
    <mergeCell ref="A3:A4"/>
  </mergeCells>
  <printOptions/>
  <pageMargins left="1.0236220472440944" right="0.35433070866141736" top="0.7480314960629921" bottom="0.2755905511811024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" sqref="A2"/>
    </sheetView>
  </sheetViews>
  <sheetFormatPr defaultColWidth="9.00390625" defaultRowHeight="13.5"/>
  <cols>
    <col min="1" max="1" width="24.375" style="0" customWidth="1"/>
    <col min="2" max="5" width="10.625" style="0" customWidth="1"/>
    <col min="6" max="6" width="11.625" style="0" customWidth="1"/>
    <col min="7" max="8" width="10.625" style="0" customWidth="1"/>
  </cols>
  <sheetData>
    <row r="1" spans="1:6" ht="21" customHeight="1">
      <c r="A1" s="2" t="s">
        <v>46</v>
      </c>
      <c r="F1" s="28"/>
    </row>
    <row r="2" spans="1:8" ht="15" customHeight="1">
      <c r="A2" s="3"/>
      <c r="B2" s="3"/>
      <c r="C2" s="3"/>
      <c r="D2" s="3"/>
      <c r="E2" s="3"/>
      <c r="F2" s="3"/>
      <c r="G2" s="3" t="s">
        <v>18</v>
      </c>
      <c r="H2" s="3"/>
    </row>
    <row r="3" spans="1:8" ht="15" customHeight="1">
      <c r="A3" s="801" t="s">
        <v>19</v>
      </c>
      <c r="B3" s="792" t="s">
        <v>47</v>
      </c>
      <c r="C3" s="793"/>
      <c r="D3" s="793"/>
      <c r="E3" s="794"/>
      <c r="F3" s="5" t="s">
        <v>48</v>
      </c>
      <c r="G3" s="792" t="s">
        <v>22</v>
      </c>
      <c r="H3" s="795"/>
    </row>
    <row r="4" spans="1:8" ht="15" customHeight="1">
      <c r="A4" s="799"/>
      <c r="B4" s="29" t="s">
        <v>23</v>
      </c>
      <c r="C4" s="7" t="s">
        <v>24</v>
      </c>
      <c r="D4" s="7" t="s">
        <v>25</v>
      </c>
      <c r="E4" s="7" t="s">
        <v>26</v>
      </c>
      <c r="F4" s="8" t="s">
        <v>27</v>
      </c>
      <c r="G4" s="7" t="s">
        <v>25</v>
      </c>
      <c r="H4" s="7" t="s">
        <v>26</v>
      </c>
    </row>
    <row r="5" spans="1:8" ht="15" customHeight="1">
      <c r="A5" s="30" t="s">
        <v>28</v>
      </c>
      <c r="B5" s="10">
        <f>B7+B21+B24</f>
        <v>70243</v>
      </c>
      <c r="C5" s="10">
        <f>C7+C21+C24</f>
        <v>69868</v>
      </c>
      <c r="D5" s="10">
        <f>D7+D21+D24</f>
        <v>70229</v>
      </c>
      <c r="E5" s="10">
        <f>E7+E21+E24</f>
        <v>69829</v>
      </c>
      <c r="F5" s="17" t="s">
        <v>49</v>
      </c>
      <c r="G5" s="31">
        <v>1</v>
      </c>
      <c r="H5" s="31">
        <v>1</v>
      </c>
    </row>
    <row r="6" spans="1:8" ht="15" customHeight="1">
      <c r="A6" s="9"/>
      <c r="B6" s="14"/>
      <c r="C6" s="14"/>
      <c r="D6" s="14"/>
      <c r="E6" s="14"/>
      <c r="F6" s="14"/>
      <c r="G6" s="15"/>
      <c r="H6" s="15"/>
    </row>
    <row r="7" spans="1:8" ht="15" customHeight="1">
      <c r="A7" s="9" t="s">
        <v>29</v>
      </c>
      <c r="B7" s="16">
        <f>B8+B12+B14+B18+B19</f>
        <v>64761</v>
      </c>
      <c r="C7" s="16">
        <f>C8+C12+C14+C18+C19</f>
        <v>64729</v>
      </c>
      <c r="D7" s="16">
        <f>D8+D12+D14+D18+D19</f>
        <v>65242</v>
      </c>
      <c r="E7" s="16">
        <f>E8+E12+E14+E18+E19</f>
        <v>65117</v>
      </c>
      <c r="F7" s="17" t="s">
        <v>50</v>
      </c>
      <c r="G7" s="18">
        <f>D7/70229</f>
        <v>0.928989448803201</v>
      </c>
      <c r="H7" s="13">
        <f>E7/69829</f>
        <v>0.9325208724169042</v>
      </c>
    </row>
    <row r="8" spans="1:8" ht="15" customHeight="1">
      <c r="A8" s="9" t="s">
        <v>51</v>
      </c>
      <c r="B8" s="11">
        <f>B9+B10</f>
        <v>11980</v>
      </c>
      <c r="C8" s="11">
        <f>C9+C10</f>
        <v>11980</v>
      </c>
      <c r="D8" s="11">
        <f>D9+D10</f>
        <v>11945</v>
      </c>
      <c r="E8" s="11">
        <f>E9+E10</f>
        <v>11945</v>
      </c>
      <c r="F8" s="14">
        <f>+E8-D8</f>
        <v>0</v>
      </c>
      <c r="G8" s="18">
        <f aca="true" t="shared" si="0" ref="G8:G24">D8/70229</f>
        <v>0.17008643153113387</v>
      </c>
      <c r="H8" s="13">
        <f aca="true" t="shared" si="1" ref="H8:H24">E8/69829</f>
        <v>0.17106073407896433</v>
      </c>
    </row>
    <row r="9" spans="1:8" ht="15" customHeight="1">
      <c r="A9" s="9" t="s">
        <v>52</v>
      </c>
      <c r="B9" s="14">
        <v>10172</v>
      </c>
      <c r="C9" s="23">
        <v>10172</v>
      </c>
      <c r="D9" s="23">
        <v>10137</v>
      </c>
      <c r="E9" s="23">
        <v>10137</v>
      </c>
      <c r="F9" s="14">
        <f>+E9-D9</f>
        <v>0</v>
      </c>
      <c r="G9" s="18">
        <f t="shared" si="0"/>
        <v>0.14434208090674794</v>
      </c>
      <c r="H9" s="13">
        <f t="shared" si="1"/>
        <v>0.1451689126294233</v>
      </c>
    </row>
    <row r="10" spans="1:8" ht="15" customHeight="1">
      <c r="A10" s="9" t="s">
        <v>53</v>
      </c>
      <c r="B10" s="14">
        <v>1808</v>
      </c>
      <c r="C10" s="14">
        <v>1808</v>
      </c>
      <c r="D10" s="14">
        <v>1808</v>
      </c>
      <c r="E10" s="14">
        <v>1808</v>
      </c>
      <c r="F10" s="14">
        <f>+E10-D10</f>
        <v>0</v>
      </c>
      <c r="G10" s="18">
        <f t="shared" si="0"/>
        <v>0.025744350624385938</v>
      </c>
      <c r="H10" s="13">
        <f t="shared" si="1"/>
        <v>0.02589182144954102</v>
      </c>
    </row>
    <row r="11" spans="1:8" ht="15" customHeight="1">
      <c r="A11" s="9"/>
      <c r="B11" s="14"/>
      <c r="C11" s="14"/>
      <c r="D11" s="14"/>
      <c r="E11" s="14"/>
      <c r="F11" s="14"/>
      <c r="G11" s="13"/>
      <c r="H11" s="13"/>
    </row>
    <row r="12" spans="1:8" ht="15" customHeight="1">
      <c r="A12" s="9" t="s">
        <v>54</v>
      </c>
      <c r="B12" s="14">
        <v>42</v>
      </c>
      <c r="C12" s="14">
        <v>48</v>
      </c>
      <c r="D12" s="14">
        <v>44</v>
      </c>
      <c r="E12" s="14">
        <v>48</v>
      </c>
      <c r="F12" s="14">
        <f>+E12-D12</f>
        <v>4</v>
      </c>
      <c r="G12" s="18">
        <f t="shared" si="0"/>
        <v>0.0006265218072306312</v>
      </c>
      <c r="H12" s="13">
        <f t="shared" si="1"/>
        <v>0.0006873934898108235</v>
      </c>
    </row>
    <row r="13" spans="1:8" ht="15" customHeight="1">
      <c r="A13" s="9"/>
      <c r="B13" s="14"/>
      <c r="C13" s="23"/>
      <c r="D13" s="23"/>
      <c r="E13" s="23"/>
      <c r="F13" s="14"/>
      <c r="G13" s="18"/>
      <c r="H13" s="13"/>
    </row>
    <row r="14" spans="1:8" ht="15" customHeight="1">
      <c r="A14" s="9" t="s">
        <v>55</v>
      </c>
      <c r="B14" s="11">
        <f>B16</f>
        <v>886</v>
      </c>
      <c r="C14" s="11">
        <f>C16</f>
        <v>505</v>
      </c>
      <c r="D14" s="11">
        <f>D16</f>
        <v>505</v>
      </c>
      <c r="E14" s="11">
        <f>E16</f>
        <v>505</v>
      </c>
      <c r="F14" s="17">
        <v>0</v>
      </c>
      <c r="G14" s="18">
        <f t="shared" si="0"/>
        <v>0.007190761651169744</v>
      </c>
      <c r="H14" s="13">
        <f t="shared" si="1"/>
        <v>0.0072319523407180395</v>
      </c>
    </row>
    <row r="15" spans="1:8" ht="15" customHeight="1">
      <c r="A15" s="9" t="s">
        <v>56</v>
      </c>
      <c r="B15" s="19" t="s">
        <v>57</v>
      </c>
      <c r="C15" s="32" t="s">
        <v>57</v>
      </c>
      <c r="D15" s="32" t="s">
        <v>57</v>
      </c>
      <c r="E15" s="32" t="s">
        <v>57</v>
      </c>
      <c r="F15" s="19" t="s">
        <v>57</v>
      </c>
      <c r="G15" s="33" t="s">
        <v>57</v>
      </c>
      <c r="H15" s="34" t="s">
        <v>57</v>
      </c>
    </row>
    <row r="16" spans="1:8" ht="15" customHeight="1">
      <c r="A16" s="9" t="s">
        <v>53</v>
      </c>
      <c r="B16" s="14">
        <v>886</v>
      </c>
      <c r="C16" s="14">
        <v>505</v>
      </c>
      <c r="D16" s="14">
        <v>505</v>
      </c>
      <c r="E16" s="14">
        <v>505</v>
      </c>
      <c r="F16" s="17">
        <v>0</v>
      </c>
      <c r="G16" s="18">
        <f t="shared" si="0"/>
        <v>0.007190761651169744</v>
      </c>
      <c r="H16" s="13">
        <f t="shared" si="1"/>
        <v>0.0072319523407180395</v>
      </c>
    </row>
    <row r="17" spans="1:8" ht="15" customHeight="1">
      <c r="A17" s="9"/>
      <c r="B17" s="14"/>
      <c r="C17" s="14"/>
      <c r="D17" s="14"/>
      <c r="E17" s="14"/>
      <c r="F17" s="14"/>
      <c r="G17" s="13"/>
      <c r="H17" s="13"/>
    </row>
    <row r="18" spans="1:8" ht="15" customHeight="1">
      <c r="A18" s="9" t="s">
        <v>58</v>
      </c>
      <c r="B18" s="14">
        <v>11659</v>
      </c>
      <c r="C18" s="14">
        <v>12611</v>
      </c>
      <c r="D18" s="14">
        <v>14190</v>
      </c>
      <c r="E18" s="14">
        <v>14462</v>
      </c>
      <c r="F18" s="14">
        <f>+E18-D18</f>
        <v>272</v>
      </c>
      <c r="G18" s="18">
        <f t="shared" si="0"/>
        <v>0.20205328283187857</v>
      </c>
      <c r="H18" s="13">
        <f t="shared" si="1"/>
        <v>0.20710593020091939</v>
      </c>
    </row>
    <row r="19" spans="1:8" ht="15" customHeight="1">
      <c r="A19" s="9" t="s">
        <v>59</v>
      </c>
      <c r="B19" s="14">
        <v>40194</v>
      </c>
      <c r="C19" s="14">
        <v>39585</v>
      </c>
      <c r="D19" s="14">
        <v>38558</v>
      </c>
      <c r="E19" s="14">
        <v>38157</v>
      </c>
      <c r="F19" s="17" t="s">
        <v>60</v>
      </c>
      <c r="G19" s="18">
        <f t="shared" si="0"/>
        <v>0.5490324509817881</v>
      </c>
      <c r="H19" s="13">
        <f t="shared" si="1"/>
        <v>0.5464348623064915</v>
      </c>
    </row>
    <row r="20" spans="1:8" ht="15" customHeight="1">
      <c r="A20" s="9"/>
      <c r="B20" s="14"/>
      <c r="C20" s="14"/>
      <c r="D20" s="14"/>
      <c r="E20" s="14"/>
      <c r="G20" s="35"/>
      <c r="H20" s="22"/>
    </row>
    <row r="21" spans="1:8" ht="15" customHeight="1">
      <c r="A21" s="9" t="s">
        <v>38</v>
      </c>
      <c r="B21" s="14">
        <v>5482</v>
      </c>
      <c r="C21" s="14">
        <v>5138</v>
      </c>
      <c r="D21" s="14">
        <v>4986</v>
      </c>
      <c r="E21" s="14">
        <v>4711</v>
      </c>
      <c r="F21" s="17" t="s">
        <v>61</v>
      </c>
      <c r="G21" s="18">
        <f t="shared" si="0"/>
        <v>0.07099631206481653</v>
      </c>
      <c r="H21" s="13">
        <f t="shared" si="1"/>
        <v>0.06746480688539146</v>
      </c>
    </row>
    <row r="22" spans="1:8" ht="15" customHeight="1">
      <c r="A22" s="36" t="s">
        <v>62</v>
      </c>
      <c r="B22" s="14">
        <v>744</v>
      </c>
      <c r="C22" s="14">
        <v>761</v>
      </c>
      <c r="D22" s="14">
        <v>769</v>
      </c>
      <c r="E22" s="14">
        <v>739</v>
      </c>
      <c r="F22" s="17" t="s">
        <v>63</v>
      </c>
      <c r="G22" s="18">
        <f t="shared" si="0"/>
        <v>0.010949892494553533</v>
      </c>
      <c r="H22" s="13">
        <f t="shared" si="1"/>
        <v>0.010582995603545805</v>
      </c>
    </row>
    <row r="23" spans="1:8" ht="15" customHeight="1">
      <c r="A23" s="37"/>
      <c r="B23" s="23"/>
      <c r="C23" s="23"/>
      <c r="D23" s="23"/>
      <c r="E23" s="23"/>
      <c r="F23" s="23"/>
      <c r="G23" s="38"/>
      <c r="H23" s="13"/>
    </row>
    <row r="24" spans="1:8" ht="15" customHeight="1">
      <c r="A24" s="9" t="s">
        <v>44</v>
      </c>
      <c r="B24" s="19">
        <v>0</v>
      </c>
      <c r="C24" s="14">
        <v>1</v>
      </c>
      <c r="D24" s="23">
        <v>1</v>
      </c>
      <c r="E24" s="23">
        <v>1</v>
      </c>
      <c r="F24" s="14">
        <f>+E24-D24</f>
        <v>0</v>
      </c>
      <c r="G24" s="18">
        <f t="shared" si="0"/>
        <v>1.4239131982514346E-05</v>
      </c>
      <c r="H24" s="13">
        <f t="shared" si="1"/>
        <v>1.4320697704392159E-05</v>
      </c>
    </row>
    <row r="25" spans="1:8" s="39" customFormat="1" ht="15" customHeight="1">
      <c r="A25" s="800" t="s">
        <v>64</v>
      </c>
      <c r="B25" s="800"/>
      <c r="C25" s="800"/>
      <c r="D25" s="800"/>
      <c r="E25" s="800"/>
      <c r="F25" s="800"/>
      <c r="G25" s="800"/>
      <c r="H25" s="800"/>
    </row>
    <row r="26" s="40" customFormat="1" ht="15" customHeight="1">
      <c r="A26" s="39" t="s">
        <v>65</v>
      </c>
    </row>
    <row r="27" spans="1:8" ht="14.25">
      <c r="A27" s="3"/>
      <c r="B27" s="3"/>
      <c r="C27" s="3"/>
      <c r="D27" s="3"/>
      <c r="E27" s="3"/>
      <c r="F27" s="3"/>
      <c r="G27" s="3"/>
      <c r="H27" s="3"/>
    </row>
    <row r="28" spans="1:8" ht="14.25">
      <c r="A28" s="3"/>
      <c r="B28" s="3"/>
      <c r="C28" s="3"/>
      <c r="D28" s="3"/>
      <c r="E28" s="3"/>
      <c r="F28" s="3"/>
      <c r="G28" s="3"/>
      <c r="H28" s="3"/>
    </row>
    <row r="29" spans="1:8" ht="14.25">
      <c r="A29" s="3"/>
      <c r="B29" s="3"/>
      <c r="C29" s="3"/>
      <c r="D29" s="3"/>
      <c r="E29" s="3"/>
      <c r="F29" s="3"/>
      <c r="G29" s="3"/>
      <c r="H29" s="3"/>
    </row>
  </sheetData>
  <sheetProtection sheet="1" objects="1" scenarios="1"/>
  <mergeCells count="4">
    <mergeCell ref="A25:H25"/>
    <mergeCell ref="A3:A4"/>
    <mergeCell ref="B3:E3"/>
    <mergeCell ref="G3:H3"/>
  </mergeCells>
  <printOptions/>
  <pageMargins left="1.0236220472440944" right="0.35433070866141736" top="0.7480314960629921" bottom="0.2755905511811024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4" sqref="A4"/>
    </sheetView>
  </sheetViews>
  <sheetFormatPr defaultColWidth="9.00390625" defaultRowHeight="13.5"/>
  <cols>
    <col min="1" max="1" width="24.375" style="0" customWidth="1"/>
    <col min="2" max="5" width="10.625" style="0" customWidth="1"/>
    <col min="6" max="6" width="11.625" style="0" customWidth="1"/>
    <col min="7" max="8" width="10.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3"/>
    </row>
    <row r="2" ht="21" customHeight="1">
      <c r="A2" s="2" t="s">
        <v>66</v>
      </c>
    </row>
    <row r="4" spans="1:4" ht="15" customHeight="1">
      <c r="A4" s="3"/>
      <c r="B4" s="3"/>
      <c r="D4" s="3" t="s">
        <v>67</v>
      </c>
    </row>
    <row r="5" spans="1:5" ht="15" customHeight="1">
      <c r="A5" s="4" t="s">
        <v>19</v>
      </c>
      <c r="B5" s="7" t="s">
        <v>23</v>
      </c>
      <c r="C5" s="7" t="s">
        <v>24</v>
      </c>
      <c r="D5" s="7" t="s">
        <v>25</v>
      </c>
      <c r="E5" s="7" t="s">
        <v>26</v>
      </c>
    </row>
    <row r="6" spans="1:5" ht="15" customHeight="1">
      <c r="A6" s="9" t="s">
        <v>29</v>
      </c>
      <c r="B6" s="41">
        <v>185.6</v>
      </c>
      <c r="C6" s="41">
        <v>185.5</v>
      </c>
      <c r="D6" s="41">
        <v>184.3</v>
      </c>
      <c r="E6" s="41">
        <v>185</v>
      </c>
    </row>
    <row r="7" spans="1:5" ht="15" customHeight="1">
      <c r="A7" s="9" t="s">
        <v>31</v>
      </c>
      <c r="B7" s="41">
        <v>328.1</v>
      </c>
      <c r="C7" s="41">
        <v>317.9</v>
      </c>
      <c r="D7" s="41">
        <v>316.8</v>
      </c>
      <c r="E7" s="41">
        <v>316.8</v>
      </c>
    </row>
    <row r="8" spans="1:5" ht="15" customHeight="1">
      <c r="A8" s="9" t="s">
        <v>68</v>
      </c>
      <c r="B8" s="41">
        <v>0</v>
      </c>
      <c r="C8" s="41">
        <v>0</v>
      </c>
      <c r="D8" s="41">
        <v>0</v>
      </c>
      <c r="E8" s="41">
        <v>0</v>
      </c>
    </row>
    <row r="9" spans="1:5" ht="15" customHeight="1">
      <c r="A9" s="9" t="s">
        <v>32</v>
      </c>
      <c r="B9" s="41">
        <v>171.7</v>
      </c>
      <c r="C9" s="41">
        <v>172.1</v>
      </c>
      <c r="D9" s="41">
        <v>171.1</v>
      </c>
      <c r="E9" s="41">
        <v>171.8</v>
      </c>
    </row>
    <row r="10" spans="1:5" ht="15" customHeight="1">
      <c r="A10" s="9"/>
      <c r="B10" s="41"/>
      <c r="C10" s="41"/>
      <c r="D10" s="41"/>
      <c r="E10" s="41"/>
    </row>
    <row r="11" spans="1:5" ht="15" customHeight="1">
      <c r="A11" s="24" t="s">
        <v>69</v>
      </c>
      <c r="B11" s="42">
        <v>10.7</v>
      </c>
      <c r="C11" s="42">
        <v>10.6</v>
      </c>
      <c r="D11" s="42">
        <v>11</v>
      </c>
      <c r="E11" s="42">
        <v>11.1</v>
      </c>
    </row>
  </sheetData>
  <sheetProtection sheet="1" objects="1" scenarios="1"/>
  <printOptions/>
  <pageMargins left="1.0236220472440944" right="0.35433070866141736" top="0.7480314960629921" bottom="0.2755905511811024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B2" sqref="B2"/>
    </sheetView>
  </sheetViews>
  <sheetFormatPr defaultColWidth="9.00390625" defaultRowHeight="13.5"/>
  <cols>
    <col min="1" max="1" width="12.625" style="0" customWidth="1"/>
    <col min="2" max="3" width="7.00390625" style="0" customWidth="1"/>
    <col min="4" max="4" width="5.625" style="0" customWidth="1"/>
    <col min="5" max="8" width="7.00390625" style="0" customWidth="1"/>
    <col min="9" max="9" width="5.625" style="0" customWidth="1"/>
    <col min="10" max="13" width="7.00390625" style="0" customWidth="1"/>
    <col min="14" max="14" width="5.625" style="0" customWidth="1"/>
    <col min="15" max="15" width="7.00390625" style="0" customWidth="1"/>
    <col min="16" max="16" width="7.75390625" style="0" customWidth="1"/>
    <col min="17" max="17" width="7.50390625" style="0" customWidth="1"/>
    <col min="18" max="19" width="7.00390625" style="0" customWidth="1"/>
    <col min="20" max="20" width="5.625" style="0" customWidth="1"/>
    <col min="21" max="21" width="7.00390625" style="0" customWidth="1"/>
    <col min="22" max="23" width="8.50390625" style="0" customWidth="1"/>
  </cols>
  <sheetData>
    <row r="1" spans="1:11" ht="30" customHeight="1">
      <c r="A1" s="43" t="s">
        <v>70</v>
      </c>
      <c r="K1" s="44"/>
    </row>
    <row r="2" spans="1:17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4"/>
      <c r="L2" s="3"/>
      <c r="M2" s="3"/>
      <c r="O2" s="45"/>
      <c r="P2" s="3"/>
      <c r="Q2" s="45" t="s">
        <v>18</v>
      </c>
    </row>
    <row r="3" spans="1:17" ht="30" customHeight="1">
      <c r="A3" s="801" t="s">
        <v>71</v>
      </c>
      <c r="B3" s="803" t="s">
        <v>23</v>
      </c>
      <c r="C3" s="804"/>
      <c r="D3" s="804"/>
      <c r="E3" s="805"/>
      <c r="F3" s="806" t="s">
        <v>24</v>
      </c>
      <c r="G3" s="807"/>
      <c r="H3" s="807"/>
      <c r="I3" s="789"/>
      <c r="J3" s="803" t="s">
        <v>25</v>
      </c>
      <c r="K3" s="804"/>
      <c r="L3" s="804"/>
      <c r="M3" s="805"/>
      <c r="N3" s="803" t="s">
        <v>26</v>
      </c>
      <c r="O3" s="804"/>
      <c r="P3" s="804"/>
      <c r="Q3" s="805"/>
    </row>
    <row r="4" spans="1:17" ht="30" customHeight="1">
      <c r="A4" s="802"/>
      <c r="B4" s="46"/>
      <c r="C4" s="47"/>
      <c r="D4" s="46" t="s">
        <v>72</v>
      </c>
      <c r="E4" s="47" t="s">
        <v>73</v>
      </c>
      <c r="F4" s="46"/>
      <c r="G4" s="48"/>
      <c r="H4" s="46" t="s">
        <v>72</v>
      </c>
      <c r="I4" s="47" t="s">
        <v>73</v>
      </c>
      <c r="J4" s="46"/>
      <c r="K4" s="47"/>
      <c r="L4" s="46" t="s">
        <v>72</v>
      </c>
      <c r="M4" s="47" t="s">
        <v>73</v>
      </c>
      <c r="N4" s="46"/>
      <c r="O4" s="47"/>
      <c r="P4" s="46" t="s">
        <v>72</v>
      </c>
      <c r="Q4" s="47" t="s">
        <v>73</v>
      </c>
    </row>
    <row r="5" spans="1:17" ht="30" customHeight="1">
      <c r="A5" s="799"/>
      <c r="B5" s="49" t="s">
        <v>28</v>
      </c>
      <c r="C5" s="8" t="s">
        <v>29</v>
      </c>
      <c r="D5" s="49" t="s">
        <v>74</v>
      </c>
      <c r="E5" s="8" t="s">
        <v>74</v>
      </c>
      <c r="F5" s="49" t="s">
        <v>28</v>
      </c>
      <c r="G5" s="50" t="s">
        <v>29</v>
      </c>
      <c r="H5" s="49" t="s">
        <v>74</v>
      </c>
      <c r="I5" s="8" t="s">
        <v>74</v>
      </c>
      <c r="J5" s="49" t="s">
        <v>28</v>
      </c>
      <c r="K5" s="8" t="s">
        <v>29</v>
      </c>
      <c r="L5" s="49" t="s">
        <v>74</v>
      </c>
      <c r="M5" s="8" t="s">
        <v>74</v>
      </c>
      <c r="N5" s="49" t="s">
        <v>28</v>
      </c>
      <c r="O5" s="8" t="s">
        <v>29</v>
      </c>
      <c r="P5" s="49" t="s">
        <v>74</v>
      </c>
      <c r="Q5" s="8" t="s">
        <v>74</v>
      </c>
    </row>
    <row r="6" spans="1:17" ht="30" customHeight="1">
      <c r="A6" s="36" t="s">
        <v>75</v>
      </c>
      <c r="B6" s="51">
        <f aca="true" t="shared" si="0" ref="B6:M6">SUM(B8:B17)</f>
        <v>7702</v>
      </c>
      <c r="C6" s="51">
        <f t="shared" si="0"/>
        <v>349</v>
      </c>
      <c r="D6" s="51">
        <f t="shared" si="0"/>
        <v>4578</v>
      </c>
      <c r="E6" s="51">
        <f t="shared" si="0"/>
        <v>2775</v>
      </c>
      <c r="F6" s="51">
        <f t="shared" si="0"/>
        <v>7783</v>
      </c>
      <c r="G6" s="51">
        <f t="shared" si="0"/>
        <v>349</v>
      </c>
      <c r="H6" s="51">
        <f t="shared" si="0"/>
        <v>4631</v>
      </c>
      <c r="I6" s="51">
        <f t="shared" si="0"/>
        <v>2803</v>
      </c>
      <c r="J6" s="51">
        <f t="shared" si="0"/>
        <v>7913</v>
      </c>
      <c r="K6" s="51">
        <f t="shared" si="0"/>
        <v>354</v>
      </c>
      <c r="L6" s="51">
        <f t="shared" si="0"/>
        <v>4712</v>
      </c>
      <c r="M6" s="51">
        <f t="shared" si="0"/>
        <v>2847</v>
      </c>
      <c r="N6" s="51">
        <f>SUM(N8:N17)</f>
        <v>7995</v>
      </c>
      <c r="O6" s="51">
        <f>SUM(O8:O17)</f>
        <v>352</v>
      </c>
      <c r="P6" s="51">
        <f>SUM(P8:P17)</f>
        <v>4771</v>
      </c>
      <c r="Q6" s="51">
        <f>SUM(Q8:Q17)</f>
        <v>2872</v>
      </c>
    </row>
    <row r="7" spans="1:17" ht="30" customHeight="1">
      <c r="A7" s="37"/>
      <c r="B7" s="52"/>
      <c r="C7" s="53"/>
      <c r="D7" s="52"/>
      <c r="E7" s="53"/>
      <c r="F7" s="52"/>
      <c r="G7" s="53"/>
      <c r="H7" s="52"/>
      <c r="I7" s="53"/>
      <c r="J7" s="52"/>
      <c r="K7" s="53"/>
      <c r="L7" s="52"/>
      <c r="M7" s="53"/>
      <c r="N7" s="52"/>
      <c r="O7" s="53"/>
      <c r="P7" s="52"/>
      <c r="Q7" s="53"/>
    </row>
    <row r="8" spans="1:17" ht="30" customHeight="1">
      <c r="A8" s="37" t="s">
        <v>76</v>
      </c>
      <c r="B8" s="54">
        <f aca="true" t="shared" si="1" ref="B8:B17">SUM(C8:E8)</f>
        <v>2460</v>
      </c>
      <c r="C8" s="53">
        <v>106</v>
      </c>
      <c r="D8" s="52">
        <v>1486</v>
      </c>
      <c r="E8" s="53">
        <v>868</v>
      </c>
      <c r="F8" s="54">
        <f aca="true" t="shared" si="2" ref="F8:F17">SUM(G8:I8)</f>
        <v>2480</v>
      </c>
      <c r="G8" s="53">
        <v>105</v>
      </c>
      <c r="H8" s="52">
        <v>1499</v>
      </c>
      <c r="I8" s="53">
        <v>876</v>
      </c>
      <c r="J8" s="54">
        <f aca="true" t="shared" si="3" ref="J8:J17">SUM(K8:M8)</f>
        <v>2524</v>
      </c>
      <c r="K8" s="53">
        <v>107</v>
      </c>
      <c r="L8" s="52">
        <v>1529</v>
      </c>
      <c r="M8" s="53">
        <v>888</v>
      </c>
      <c r="N8" s="54">
        <f aca="true" t="shared" si="4" ref="N8:N17">SUM(O8:Q8)</f>
        <v>2550</v>
      </c>
      <c r="O8" s="53">
        <v>107</v>
      </c>
      <c r="P8" s="52">
        <v>1547</v>
      </c>
      <c r="Q8" s="53">
        <v>896</v>
      </c>
    </row>
    <row r="9" spans="1:17" ht="30" customHeight="1">
      <c r="A9" s="37" t="s">
        <v>77</v>
      </c>
      <c r="B9" s="54">
        <f t="shared" si="1"/>
        <v>1619</v>
      </c>
      <c r="C9" s="53">
        <v>52</v>
      </c>
      <c r="D9" s="52">
        <v>1003</v>
      </c>
      <c r="E9" s="53">
        <v>564</v>
      </c>
      <c r="F9" s="55">
        <f t="shared" si="2"/>
        <v>1628</v>
      </c>
      <c r="G9" s="53">
        <v>54</v>
      </c>
      <c r="H9" s="52">
        <v>1005</v>
      </c>
      <c r="I9" s="53">
        <v>569</v>
      </c>
      <c r="J9" s="55">
        <f t="shared" si="3"/>
        <v>1637</v>
      </c>
      <c r="K9" s="53">
        <v>54</v>
      </c>
      <c r="L9" s="52">
        <v>1003</v>
      </c>
      <c r="M9" s="53">
        <v>580</v>
      </c>
      <c r="N9" s="55">
        <f t="shared" si="4"/>
        <v>1643</v>
      </c>
      <c r="O9" s="53">
        <v>53</v>
      </c>
      <c r="P9" s="52">
        <v>1012</v>
      </c>
      <c r="Q9" s="53">
        <v>578</v>
      </c>
    </row>
    <row r="10" spans="1:17" ht="30" customHeight="1">
      <c r="A10" s="37" t="s">
        <v>78</v>
      </c>
      <c r="B10" s="54">
        <f t="shared" si="1"/>
        <v>814</v>
      </c>
      <c r="C10" s="53">
        <v>32</v>
      </c>
      <c r="D10" s="52">
        <v>474</v>
      </c>
      <c r="E10" s="53">
        <v>308</v>
      </c>
      <c r="F10" s="55">
        <f t="shared" si="2"/>
        <v>844</v>
      </c>
      <c r="G10" s="53">
        <v>32</v>
      </c>
      <c r="H10" s="52">
        <v>495</v>
      </c>
      <c r="I10" s="53">
        <v>317</v>
      </c>
      <c r="J10" s="55">
        <f t="shared" si="3"/>
        <v>873</v>
      </c>
      <c r="K10" s="53">
        <v>34</v>
      </c>
      <c r="L10" s="52">
        <v>514</v>
      </c>
      <c r="M10" s="53">
        <v>325</v>
      </c>
      <c r="N10" s="55">
        <f t="shared" si="4"/>
        <v>894</v>
      </c>
      <c r="O10" s="53">
        <v>33</v>
      </c>
      <c r="P10" s="52">
        <v>526</v>
      </c>
      <c r="Q10" s="53">
        <v>335</v>
      </c>
    </row>
    <row r="11" spans="1:17" ht="30" customHeight="1">
      <c r="A11" s="37" t="s">
        <v>79</v>
      </c>
      <c r="B11" s="54">
        <f t="shared" si="1"/>
        <v>822</v>
      </c>
      <c r="C11" s="53">
        <v>40</v>
      </c>
      <c r="D11" s="52">
        <v>466</v>
      </c>
      <c r="E11" s="53">
        <v>316</v>
      </c>
      <c r="F11" s="54">
        <f t="shared" si="2"/>
        <v>845</v>
      </c>
      <c r="G11" s="53">
        <v>40</v>
      </c>
      <c r="H11" s="52">
        <v>484</v>
      </c>
      <c r="I11" s="53">
        <v>321</v>
      </c>
      <c r="J11" s="54">
        <f t="shared" si="3"/>
        <v>866</v>
      </c>
      <c r="K11" s="53">
        <v>41</v>
      </c>
      <c r="L11" s="52">
        <v>497</v>
      </c>
      <c r="M11" s="53">
        <v>328</v>
      </c>
      <c r="N11" s="54">
        <f t="shared" si="4"/>
        <v>877</v>
      </c>
      <c r="O11" s="53">
        <v>41</v>
      </c>
      <c r="P11" s="52">
        <v>505</v>
      </c>
      <c r="Q11" s="53">
        <v>331</v>
      </c>
    </row>
    <row r="12" spans="1:17" ht="30" customHeight="1">
      <c r="A12" s="37" t="s">
        <v>80</v>
      </c>
      <c r="B12" s="54">
        <f t="shared" si="1"/>
        <v>361</v>
      </c>
      <c r="C12" s="53">
        <v>20</v>
      </c>
      <c r="D12" s="52">
        <v>213</v>
      </c>
      <c r="E12" s="53">
        <v>128</v>
      </c>
      <c r="F12" s="54">
        <f t="shared" si="2"/>
        <v>360</v>
      </c>
      <c r="G12" s="53">
        <v>20</v>
      </c>
      <c r="H12" s="52">
        <v>212</v>
      </c>
      <c r="I12" s="53">
        <v>128</v>
      </c>
      <c r="J12" s="54">
        <f t="shared" si="3"/>
        <v>363</v>
      </c>
      <c r="K12" s="53">
        <v>21</v>
      </c>
      <c r="L12" s="52">
        <v>213</v>
      </c>
      <c r="M12" s="53">
        <v>129</v>
      </c>
      <c r="N12" s="54">
        <f t="shared" si="4"/>
        <v>361</v>
      </c>
      <c r="O12" s="53">
        <v>21</v>
      </c>
      <c r="P12" s="52">
        <v>212</v>
      </c>
      <c r="Q12" s="53">
        <v>128</v>
      </c>
    </row>
    <row r="13" spans="1:17" ht="30" customHeight="1">
      <c r="A13" s="37" t="s">
        <v>81</v>
      </c>
      <c r="B13" s="54">
        <f t="shared" si="1"/>
        <v>728</v>
      </c>
      <c r="C13" s="53">
        <v>44</v>
      </c>
      <c r="D13" s="52">
        <v>404</v>
      </c>
      <c r="E13" s="53">
        <v>280</v>
      </c>
      <c r="F13" s="54">
        <f t="shared" si="2"/>
        <v>736</v>
      </c>
      <c r="G13" s="53">
        <v>42</v>
      </c>
      <c r="H13" s="52">
        <v>410</v>
      </c>
      <c r="I13" s="53">
        <v>284</v>
      </c>
      <c r="J13" s="54">
        <f t="shared" si="3"/>
        <v>746</v>
      </c>
      <c r="K13" s="53">
        <v>41</v>
      </c>
      <c r="L13" s="52">
        <v>420</v>
      </c>
      <c r="M13" s="53">
        <v>285</v>
      </c>
      <c r="N13" s="54">
        <f t="shared" si="4"/>
        <v>755</v>
      </c>
      <c r="O13" s="53">
        <v>41</v>
      </c>
      <c r="P13" s="52">
        <v>426</v>
      </c>
      <c r="Q13" s="53">
        <v>288</v>
      </c>
    </row>
    <row r="14" spans="1:17" ht="30" customHeight="1">
      <c r="A14" s="37" t="s">
        <v>82</v>
      </c>
      <c r="B14" s="54">
        <f t="shared" si="1"/>
        <v>319</v>
      </c>
      <c r="C14" s="53">
        <v>22</v>
      </c>
      <c r="D14" s="52">
        <v>189</v>
      </c>
      <c r="E14" s="53">
        <v>108</v>
      </c>
      <c r="F14" s="54">
        <f t="shared" si="2"/>
        <v>315</v>
      </c>
      <c r="G14" s="53">
        <v>23</v>
      </c>
      <c r="H14" s="52">
        <v>183</v>
      </c>
      <c r="I14" s="53">
        <v>109</v>
      </c>
      <c r="J14" s="54">
        <f t="shared" si="3"/>
        <v>318</v>
      </c>
      <c r="K14" s="53">
        <v>23</v>
      </c>
      <c r="L14" s="52">
        <v>185</v>
      </c>
      <c r="M14" s="53">
        <v>110</v>
      </c>
      <c r="N14" s="54">
        <f t="shared" si="4"/>
        <v>320</v>
      </c>
      <c r="O14" s="53">
        <v>23</v>
      </c>
      <c r="P14" s="52">
        <v>183</v>
      </c>
      <c r="Q14" s="53">
        <v>114</v>
      </c>
    </row>
    <row r="15" spans="1:17" ht="30" customHeight="1">
      <c r="A15" s="37" t="s">
        <v>83</v>
      </c>
      <c r="B15" s="54">
        <f t="shared" si="1"/>
        <v>224</v>
      </c>
      <c r="C15" s="53">
        <v>14</v>
      </c>
      <c r="D15" s="52">
        <v>133</v>
      </c>
      <c r="E15" s="53">
        <v>77</v>
      </c>
      <c r="F15" s="54">
        <f t="shared" si="2"/>
        <v>217</v>
      </c>
      <c r="G15" s="53">
        <v>14</v>
      </c>
      <c r="H15" s="52">
        <v>129</v>
      </c>
      <c r="I15" s="53">
        <v>74</v>
      </c>
      <c r="J15" s="54">
        <f t="shared" si="3"/>
        <v>218</v>
      </c>
      <c r="K15" s="53">
        <v>14</v>
      </c>
      <c r="L15" s="52">
        <v>130</v>
      </c>
      <c r="M15" s="53">
        <v>74</v>
      </c>
      <c r="N15" s="54">
        <f t="shared" si="4"/>
        <v>221</v>
      </c>
      <c r="O15" s="53">
        <v>14</v>
      </c>
      <c r="P15" s="52">
        <v>133</v>
      </c>
      <c r="Q15" s="53">
        <v>74</v>
      </c>
    </row>
    <row r="16" spans="1:17" ht="30" customHeight="1">
      <c r="A16" s="37" t="s">
        <v>84</v>
      </c>
      <c r="B16" s="54">
        <f t="shared" si="1"/>
        <v>133</v>
      </c>
      <c r="C16" s="53">
        <v>7</v>
      </c>
      <c r="D16" s="52">
        <v>80</v>
      </c>
      <c r="E16" s="53">
        <v>46</v>
      </c>
      <c r="F16" s="54">
        <f t="shared" si="2"/>
        <v>135</v>
      </c>
      <c r="G16" s="53">
        <v>7</v>
      </c>
      <c r="H16" s="52">
        <v>82</v>
      </c>
      <c r="I16" s="53">
        <v>46</v>
      </c>
      <c r="J16" s="54">
        <f t="shared" si="3"/>
        <v>138</v>
      </c>
      <c r="K16" s="53">
        <v>7</v>
      </c>
      <c r="L16" s="52">
        <v>83</v>
      </c>
      <c r="M16" s="53">
        <v>48</v>
      </c>
      <c r="N16" s="54">
        <f t="shared" si="4"/>
        <v>141</v>
      </c>
      <c r="O16" s="53">
        <v>7</v>
      </c>
      <c r="P16" s="52">
        <v>85</v>
      </c>
      <c r="Q16" s="53">
        <v>49</v>
      </c>
    </row>
    <row r="17" spans="1:17" ht="30" customHeight="1">
      <c r="A17" s="8" t="s">
        <v>85</v>
      </c>
      <c r="B17" s="56">
        <f t="shared" si="1"/>
        <v>222</v>
      </c>
      <c r="C17" s="57">
        <v>12</v>
      </c>
      <c r="D17" s="58">
        <v>130</v>
      </c>
      <c r="E17" s="57">
        <v>80</v>
      </c>
      <c r="F17" s="59">
        <f t="shared" si="2"/>
        <v>223</v>
      </c>
      <c r="G17" s="57">
        <v>12</v>
      </c>
      <c r="H17" s="58">
        <v>132</v>
      </c>
      <c r="I17" s="57">
        <v>79</v>
      </c>
      <c r="J17" s="59">
        <f t="shared" si="3"/>
        <v>230</v>
      </c>
      <c r="K17" s="57">
        <v>12</v>
      </c>
      <c r="L17" s="58">
        <v>138</v>
      </c>
      <c r="M17" s="57">
        <v>80</v>
      </c>
      <c r="N17" s="59">
        <f t="shared" si="4"/>
        <v>233</v>
      </c>
      <c r="O17" s="57">
        <v>12</v>
      </c>
      <c r="P17" s="58">
        <v>142</v>
      </c>
      <c r="Q17" s="57">
        <v>79</v>
      </c>
    </row>
    <row r="18" ht="13.5">
      <c r="K18" s="44"/>
    </row>
    <row r="19" ht="13.5">
      <c r="K19" s="44"/>
    </row>
    <row r="20" ht="13.5">
      <c r="K20" s="44"/>
    </row>
    <row r="21" ht="13.5">
      <c r="K21" s="44"/>
    </row>
    <row r="22" ht="13.5">
      <c r="K22" s="44"/>
    </row>
    <row r="23" ht="13.5">
      <c r="K23" s="44"/>
    </row>
    <row r="24" ht="13.5">
      <c r="K24" s="44"/>
    </row>
    <row r="25" ht="13.5">
      <c r="K25" s="44"/>
    </row>
    <row r="26" ht="13.5">
      <c r="K26" s="44"/>
    </row>
    <row r="27" ht="13.5">
      <c r="K27" s="44"/>
    </row>
  </sheetData>
  <mergeCells count="5">
    <mergeCell ref="A3:A5"/>
    <mergeCell ref="N3:Q3"/>
    <mergeCell ref="B3:E3"/>
    <mergeCell ref="F3:I3"/>
    <mergeCell ref="J3:M3"/>
  </mergeCells>
  <printOptions/>
  <pageMargins left="0.3937007874015748" right="0.1968503937007874" top="0.8661417322834646" bottom="0.984251968503937" header="0.5118110236220472" footer="0.5118110236220472"/>
  <pageSetup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29"/>
  <sheetViews>
    <sheetView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2" max="3" width="7.00390625" style="0" customWidth="1"/>
    <col min="4" max="4" width="5.625" style="0" customWidth="1"/>
    <col min="5" max="8" width="7.00390625" style="0" customWidth="1"/>
    <col min="9" max="9" width="6.125" style="0" customWidth="1"/>
    <col min="10" max="13" width="7.00390625" style="0" customWidth="1"/>
    <col min="14" max="14" width="7.25390625" style="0" customWidth="1"/>
    <col min="15" max="15" width="7.00390625" style="0" customWidth="1"/>
    <col min="16" max="16" width="7.75390625" style="0" customWidth="1"/>
    <col min="17" max="17" width="7.50390625" style="0" customWidth="1"/>
    <col min="18" max="19" width="7.00390625" style="0" customWidth="1"/>
    <col min="20" max="20" width="6.625" style="0" customWidth="1"/>
    <col min="21" max="21" width="7.00390625" style="0" customWidth="1"/>
    <col min="22" max="23" width="8.50390625" style="0" customWidth="1"/>
  </cols>
  <sheetData>
    <row r="2" spans="1:11" s="60" customFormat="1" ht="30" customHeight="1">
      <c r="A2" s="43" t="s">
        <v>86</v>
      </c>
      <c r="K2" s="61"/>
    </row>
    <row r="3" spans="1:2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62"/>
      <c r="L3" s="3"/>
      <c r="M3" s="3"/>
      <c r="N3" s="3"/>
      <c r="Q3" s="3"/>
      <c r="R3" s="3"/>
      <c r="T3" s="3"/>
      <c r="U3" s="3" t="s">
        <v>87</v>
      </c>
    </row>
    <row r="4" spans="1:25" ht="30" customHeight="1">
      <c r="A4" s="801" t="s">
        <v>71</v>
      </c>
      <c r="B4" s="806" t="s">
        <v>88</v>
      </c>
      <c r="C4" s="807"/>
      <c r="D4" s="807"/>
      <c r="E4" s="807"/>
      <c r="F4" s="807"/>
      <c r="G4" s="789"/>
      <c r="H4" s="806" t="s">
        <v>89</v>
      </c>
      <c r="I4" s="807"/>
      <c r="J4" s="807"/>
      <c r="K4" s="807"/>
      <c r="L4" s="807"/>
      <c r="M4" s="789"/>
      <c r="N4" s="806" t="s">
        <v>90</v>
      </c>
      <c r="O4" s="807"/>
      <c r="P4" s="807"/>
      <c r="Q4" s="807"/>
      <c r="R4" s="807"/>
      <c r="S4" s="789"/>
      <c r="T4" s="806" t="s">
        <v>91</v>
      </c>
      <c r="U4" s="807"/>
      <c r="V4" s="807"/>
      <c r="W4" s="807"/>
      <c r="X4" s="807"/>
      <c r="Y4" s="789"/>
    </row>
    <row r="5" spans="1:25" ht="30" customHeight="1">
      <c r="A5" s="799"/>
      <c r="B5" s="29" t="s">
        <v>28</v>
      </c>
      <c r="C5" s="7" t="s">
        <v>92</v>
      </c>
      <c r="D5" s="29" t="s">
        <v>93</v>
      </c>
      <c r="E5" s="7" t="s">
        <v>94</v>
      </c>
      <c r="F5" s="63" t="s">
        <v>95</v>
      </c>
      <c r="G5" s="64" t="s">
        <v>96</v>
      </c>
      <c r="H5" s="49" t="s">
        <v>28</v>
      </c>
      <c r="I5" s="8" t="s">
        <v>92</v>
      </c>
      <c r="J5" s="49" t="s">
        <v>93</v>
      </c>
      <c r="K5" s="8" t="s">
        <v>94</v>
      </c>
      <c r="L5" s="63" t="s">
        <v>95</v>
      </c>
      <c r="M5" s="65" t="s">
        <v>96</v>
      </c>
      <c r="N5" s="49" t="s">
        <v>28</v>
      </c>
      <c r="O5" s="8" t="s">
        <v>92</v>
      </c>
      <c r="P5" s="49" t="s">
        <v>93</v>
      </c>
      <c r="Q5" s="8" t="s">
        <v>94</v>
      </c>
      <c r="R5" s="49" t="s">
        <v>97</v>
      </c>
      <c r="S5" s="7" t="s">
        <v>72</v>
      </c>
      <c r="T5" s="49" t="s">
        <v>28</v>
      </c>
      <c r="U5" s="8" t="s">
        <v>92</v>
      </c>
      <c r="V5" s="49" t="s">
        <v>93</v>
      </c>
      <c r="W5" s="8" t="s">
        <v>94</v>
      </c>
      <c r="X5" s="49" t="s">
        <v>97</v>
      </c>
      <c r="Y5" s="7" t="s">
        <v>72</v>
      </c>
    </row>
    <row r="6" spans="1:25" ht="30" customHeight="1">
      <c r="A6" s="36" t="s">
        <v>75</v>
      </c>
      <c r="B6" s="51">
        <f>SUM(B8:B17)</f>
        <v>64761</v>
      </c>
      <c r="C6" s="51">
        <f>SUM(C8:C17)</f>
        <v>11980</v>
      </c>
      <c r="D6" s="51">
        <f>SUM(D8:D17)</f>
        <v>42</v>
      </c>
      <c r="E6" s="51">
        <f>SUM(E8:E17)</f>
        <v>886</v>
      </c>
      <c r="F6" s="51">
        <f>SUM(F8:F17)</f>
        <v>40194</v>
      </c>
      <c r="G6" s="51">
        <f aca="true" t="shared" si="0" ref="G6:Y6">SUM(G8:G17)</f>
        <v>11659</v>
      </c>
      <c r="H6" s="51">
        <f t="shared" si="0"/>
        <v>64729</v>
      </c>
      <c r="I6" s="51">
        <f t="shared" si="0"/>
        <v>11980</v>
      </c>
      <c r="J6" s="51">
        <f t="shared" si="0"/>
        <v>48</v>
      </c>
      <c r="K6" s="51">
        <f t="shared" si="0"/>
        <v>505</v>
      </c>
      <c r="L6" s="51">
        <f t="shared" si="0"/>
        <v>39585</v>
      </c>
      <c r="M6" s="55">
        <f t="shared" si="0"/>
        <v>12611</v>
      </c>
      <c r="N6" s="51">
        <f t="shared" si="0"/>
        <v>65242</v>
      </c>
      <c r="O6" s="51">
        <f t="shared" si="0"/>
        <v>11945</v>
      </c>
      <c r="P6" s="51">
        <f t="shared" si="0"/>
        <v>44</v>
      </c>
      <c r="Q6" s="51">
        <f t="shared" si="0"/>
        <v>505</v>
      </c>
      <c r="R6" s="51">
        <f t="shared" si="0"/>
        <v>14190</v>
      </c>
      <c r="S6" s="55">
        <f t="shared" si="0"/>
        <v>38558</v>
      </c>
      <c r="T6" s="51">
        <f t="shared" si="0"/>
        <v>65117</v>
      </c>
      <c r="U6" s="51">
        <f t="shared" si="0"/>
        <v>11945</v>
      </c>
      <c r="V6" s="51">
        <f t="shared" si="0"/>
        <v>48</v>
      </c>
      <c r="W6" s="51">
        <f t="shared" si="0"/>
        <v>505</v>
      </c>
      <c r="X6" s="51">
        <f t="shared" si="0"/>
        <v>14462</v>
      </c>
      <c r="Y6" s="51">
        <f t="shared" si="0"/>
        <v>38157</v>
      </c>
    </row>
    <row r="7" spans="1:25" ht="30" customHeight="1">
      <c r="A7" s="37"/>
      <c r="B7" s="66"/>
      <c r="C7" s="53"/>
      <c r="D7" s="52"/>
      <c r="E7" s="53"/>
      <c r="F7" s="66"/>
      <c r="G7" s="66"/>
      <c r="H7" s="52"/>
      <c r="I7" s="53"/>
      <c r="J7" s="52"/>
      <c r="K7" s="53"/>
      <c r="L7" s="66"/>
      <c r="M7" s="35"/>
      <c r="N7" s="53"/>
      <c r="O7" s="53"/>
      <c r="P7" s="52"/>
      <c r="Q7" s="53"/>
      <c r="R7" s="66"/>
      <c r="S7" s="35"/>
      <c r="T7" s="53"/>
      <c r="U7" s="53"/>
      <c r="V7" s="52"/>
      <c r="W7" s="53"/>
      <c r="X7" s="66"/>
      <c r="Y7" s="22"/>
    </row>
    <row r="8" spans="1:25" ht="30" customHeight="1">
      <c r="A8" s="36" t="s">
        <v>76</v>
      </c>
      <c r="B8" s="55">
        <f>SUM(C8:G8)</f>
        <v>19030</v>
      </c>
      <c r="C8" s="53">
        <v>3753</v>
      </c>
      <c r="D8" s="52">
        <v>10</v>
      </c>
      <c r="E8" s="53">
        <v>100</v>
      </c>
      <c r="F8" s="66">
        <v>12354</v>
      </c>
      <c r="G8" s="52">
        <v>2813</v>
      </c>
      <c r="H8" s="51">
        <f>SUM(I8:M8)</f>
        <v>19038</v>
      </c>
      <c r="I8" s="53">
        <v>3753</v>
      </c>
      <c r="J8" s="52">
        <v>10</v>
      </c>
      <c r="K8" s="53">
        <v>100</v>
      </c>
      <c r="L8" s="66">
        <v>12279</v>
      </c>
      <c r="M8" s="52">
        <v>2896</v>
      </c>
      <c r="N8" s="51">
        <f>SUM(O8:S8)</f>
        <v>19027</v>
      </c>
      <c r="O8" s="53">
        <v>3732</v>
      </c>
      <c r="P8" s="52">
        <v>10</v>
      </c>
      <c r="Q8" s="53">
        <v>100</v>
      </c>
      <c r="R8" s="66">
        <v>3463</v>
      </c>
      <c r="S8" s="52">
        <v>11722</v>
      </c>
      <c r="T8" s="51">
        <f>SUM(U8:Y8)</f>
        <v>19011</v>
      </c>
      <c r="U8" s="53">
        <v>3732</v>
      </c>
      <c r="V8" s="52">
        <v>10</v>
      </c>
      <c r="W8" s="53">
        <v>100</v>
      </c>
      <c r="X8" s="66">
        <v>3517</v>
      </c>
      <c r="Y8" s="53">
        <v>11652</v>
      </c>
    </row>
    <row r="9" spans="1:25" ht="30" customHeight="1">
      <c r="A9" s="36" t="s">
        <v>77</v>
      </c>
      <c r="B9" s="55">
        <f aca="true" t="shared" si="1" ref="B9:B17">SUM(C9:G9)</f>
        <v>9712</v>
      </c>
      <c r="C9" s="53">
        <v>835</v>
      </c>
      <c r="D9" s="52"/>
      <c r="E9" s="53">
        <v>106</v>
      </c>
      <c r="F9" s="66">
        <v>7104</v>
      </c>
      <c r="G9" s="52">
        <v>1667</v>
      </c>
      <c r="H9" s="51">
        <f aca="true" t="shared" si="2" ref="H9:H17">SUM(I9:M9)</f>
        <v>9783</v>
      </c>
      <c r="I9" s="53">
        <v>835</v>
      </c>
      <c r="J9" s="52"/>
      <c r="K9" s="53">
        <v>59</v>
      </c>
      <c r="L9" s="66">
        <v>7008</v>
      </c>
      <c r="M9" s="52">
        <v>1881</v>
      </c>
      <c r="N9" s="51">
        <f aca="true" t="shared" si="3" ref="N9:N17">SUM(O9:S9)</f>
        <v>9719</v>
      </c>
      <c r="O9" s="53">
        <v>821</v>
      </c>
      <c r="P9" s="52"/>
      <c r="Q9" s="53">
        <v>59</v>
      </c>
      <c r="R9" s="66">
        <v>2203</v>
      </c>
      <c r="S9" s="52">
        <v>6636</v>
      </c>
      <c r="T9" s="51">
        <f aca="true" t="shared" si="4" ref="T9:T17">SUM(U9:Y9)</f>
        <v>9592</v>
      </c>
      <c r="U9" s="53">
        <v>821</v>
      </c>
      <c r="V9" s="52"/>
      <c r="W9" s="53">
        <v>59</v>
      </c>
      <c r="X9" s="66">
        <v>2337</v>
      </c>
      <c r="Y9" s="53">
        <v>6375</v>
      </c>
    </row>
    <row r="10" spans="1:25" ht="30" customHeight="1">
      <c r="A10" s="36" t="s">
        <v>78</v>
      </c>
      <c r="B10" s="55">
        <f t="shared" si="1"/>
        <v>7895</v>
      </c>
      <c r="C10" s="53">
        <v>1482</v>
      </c>
      <c r="D10" s="52"/>
      <c r="E10" s="53">
        <v>312</v>
      </c>
      <c r="F10" s="66">
        <v>4471</v>
      </c>
      <c r="G10" s="52">
        <v>1630</v>
      </c>
      <c r="H10" s="51">
        <f t="shared" si="2"/>
        <v>7763</v>
      </c>
      <c r="I10" s="53">
        <v>1482</v>
      </c>
      <c r="J10" s="52"/>
      <c r="K10" s="53">
        <v>200</v>
      </c>
      <c r="L10" s="66">
        <v>4293</v>
      </c>
      <c r="M10" s="52">
        <v>1788</v>
      </c>
      <c r="N10" s="51">
        <f t="shared" si="3"/>
        <v>8047</v>
      </c>
      <c r="O10" s="53">
        <v>1482</v>
      </c>
      <c r="P10" s="52"/>
      <c r="Q10" s="53">
        <v>200</v>
      </c>
      <c r="R10" s="66">
        <v>2226</v>
      </c>
      <c r="S10" s="52">
        <v>4139</v>
      </c>
      <c r="T10" s="51">
        <f t="shared" si="4"/>
        <v>8017</v>
      </c>
      <c r="U10" s="53">
        <v>1482</v>
      </c>
      <c r="V10" s="52"/>
      <c r="W10" s="53">
        <v>200</v>
      </c>
      <c r="X10" s="66">
        <v>2226</v>
      </c>
      <c r="Y10" s="53">
        <v>4109</v>
      </c>
    </row>
    <row r="11" spans="1:25" ht="30" customHeight="1">
      <c r="A11" s="36" t="s">
        <v>79</v>
      </c>
      <c r="B11" s="55">
        <f t="shared" si="1"/>
        <v>7445</v>
      </c>
      <c r="C11" s="53">
        <v>1530</v>
      </c>
      <c r="D11" s="52">
        <v>6</v>
      </c>
      <c r="E11" s="53">
        <v>72</v>
      </c>
      <c r="F11" s="66">
        <v>4462</v>
      </c>
      <c r="G11" s="52">
        <v>1375</v>
      </c>
      <c r="H11" s="51">
        <f t="shared" si="2"/>
        <v>7435</v>
      </c>
      <c r="I11" s="53">
        <v>1530</v>
      </c>
      <c r="J11" s="52">
        <v>6</v>
      </c>
      <c r="K11" s="53"/>
      <c r="L11" s="66">
        <v>4341</v>
      </c>
      <c r="M11" s="52">
        <v>1558</v>
      </c>
      <c r="N11" s="51">
        <f t="shared" si="3"/>
        <v>7644</v>
      </c>
      <c r="O11" s="53">
        <v>1530</v>
      </c>
      <c r="P11" s="52">
        <v>6</v>
      </c>
      <c r="Q11" s="53"/>
      <c r="R11" s="66">
        <v>1506</v>
      </c>
      <c r="S11" s="52">
        <v>4602</v>
      </c>
      <c r="T11" s="51">
        <f t="shared" si="4"/>
        <v>7688</v>
      </c>
      <c r="U11" s="53">
        <v>1530</v>
      </c>
      <c r="V11" s="52">
        <v>6</v>
      </c>
      <c r="W11" s="53"/>
      <c r="X11" s="66">
        <v>1558</v>
      </c>
      <c r="Y11" s="53">
        <v>4594</v>
      </c>
    </row>
    <row r="12" spans="1:25" ht="30" customHeight="1">
      <c r="A12" s="36" t="s">
        <v>98</v>
      </c>
      <c r="B12" s="55">
        <f t="shared" si="1"/>
        <v>4397</v>
      </c>
      <c r="C12" s="53">
        <v>847</v>
      </c>
      <c r="D12" s="52">
        <v>6</v>
      </c>
      <c r="E12" s="53">
        <v>200</v>
      </c>
      <c r="F12" s="66">
        <v>2198</v>
      </c>
      <c r="G12" s="52">
        <v>1146</v>
      </c>
      <c r="H12" s="51">
        <f t="shared" si="2"/>
        <v>4351</v>
      </c>
      <c r="I12" s="53">
        <v>847</v>
      </c>
      <c r="J12" s="52">
        <v>6</v>
      </c>
      <c r="K12" s="53">
        <v>50</v>
      </c>
      <c r="L12" s="66">
        <v>2302</v>
      </c>
      <c r="M12" s="52">
        <v>1146</v>
      </c>
      <c r="N12" s="51">
        <f t="shared" si="3"/>
        <v>4442</v>
      </c>
      <c r="O12" s="53">
        <v>847</v>
      </c>
      <c r="P12" s="52">
        <v>6</v>
      </c>
      <c r="Q12" s="53">
        <v>50</v>
      </c>
      <c r="R12" s="66">
        <v>1248</v>
      </c>
      <c r="S12" s="52">
        <v>2291</v>
      </c>
      <c r="T12" s="51">
        <f t="shared" si="4"/>
        <v>4442</v>
      </c>
      <c r="U12" s="53">
        <v>847</v>
      </c>
      <c r="V12" s="52">
        <v>6</v>
      </c>
      <c r="W12" s="53">
        <v>50</v>
      </c>
      <c r="X12" s="66">
        <v>1248</v>
      </c>
      <c r="Y12" s="53">
        <v>2291</v>
      </c>
    </row>
    <row r="13" spans="1:25" ht="30" customHeight="1">
      <c r="A13" s="36" t="s">
        <v>81</v>
      </c>
      <c r="B13" s="55">
        <f t="shared" si="1"/>
        <v>6866</v>
      </c>
      <c r="C13" s="53">
        <v>1311</v>
      </c>
      <c r="D13" s="52"/>
      <c r="E13" s="53"/>
      <c r="F13" s="66">
        <v>4346</v>
      </c>
      <c r="G13" s="52">
        <v>1209</v>
      </c>
      <c r="H13" s="51">
        <f t="shared" si="2"/>
        <v>6811</v>
      </c>
      <c r="I13" s="53">
        <v>1311</v>
      </c>
      <c r="J13" s="52">
        <v>6</v>
      </c>
      <c r="K13" s="53"/>
      <c r="L13" s="66">
        <v>4215</v>
      </c>
      <c r="M13" s="52">
        <v>1279</v>
      </c>
      <c r="N13" s="51">
        <f t="shared" si="3"/>
        <v>6792</v>
      </c>
      <c r="O13" s="53">
        <v>1311</v>
      </c>
      <c r="P13" s="52">
        <v>6</v>
      </c>
      <c r="Q13" s="53"/>
      <c r="R13" s="66">
        <v>1395</v>
      </c>
      <c r="S13" s="52">
        <v>4080</v>
      </c>
      <c r="T13" s="51">
        <f t="shared" si="4"/>
        <v>6792</v>
      </c>
      <c r="U13" s="53">
        <v>1311</v>
      </c>
      <c r="V13" s="52">
        <v>6</v>
      </c>
      <c r="W13" s="53"/>
      <c r="X13" s="66">
        <v>1427</v>
      </c>
      <c r="Y13" s="53">
        <v>4048</v>
      </c>
    </row>
    <row r="14" spans="1:25" ht="30" customHeight="1">
      <c r="A14" s="36" t="s">
        <v>82</v>
      </c>
      <c r="B14" s="55">
        <f t="shared" si="1"/>
        <v>3481</v>
      </c>
      <c r="C14" s="53">
        <v>918</v>
      </c>
      <c r="D14" s="52">
        <v>4</v>
      </c>
      <c r="E14" s="53"/>
      <c r="F14" s="66">
        <v>2055</v>
      </c>
      <c r="G14" s="52">
        <v>504</v>
      </c>
      <c r="H14" s="51">
        <f t="shared" si="2"/>
        <v>3501</v>
      </c>
      <c r="I14" s="53">
        <v>918</v>
      </c>
      <c r="J14" s="52">
        <v>4</v>
      </c>
      <c r="K14" s="53"/>
      <c r="L14" s="66">
        <v>2025</v>
      </c>
      <c r="M14" s="52">
        <v>554</v>
      </c>
      <c r="N14" s="51">
        <f t="shared" si="3"/>
        <v>3524</v>
      </c>
      <c r="O14" s="53">
        <v>918</v>
      </c>
      <c r="P14" s="52"/>
      <c r="Q14" s="53"/>
      <c r="R14" s="66">
        <v>634</v>
      </c>
      <c r="S14" s="52">
        <v>1972</v>
      </c>
      <c r="T14" s="51">
        <f t="shared" si="4"/>
        <v>3528</v>
      </c>
      <c r="U14" s="53">
        <v>918</v>
      </c>
      <c r="V14" s="52">
        <v>4</v>
      </c>
      <c r="W14" s="53"/>
      <c r="X14" s="66">
        <v>634</v>
      </c>
      <c r="Y14" s="53">
        <v>1972</v>
      </c>
    </row>
    <row r="15" spans="1:25" ht="30" customHeight="1">
      <c r="A15" s="36" t="s">
        <v>83</v>
      </c>
      <c r="B15" s="55">
        <f t="shared" si="1"/>
        <v>2432</v>
      </c>
      <c r="C15" s="53">
        <v>645</v>
      </c>
      <c r="D15" s="52">
        <v>8</v>
      </c>
      <c r="E15" s="53">
        <v>20</v>
      </c>
      <c r="F15" s="66">
        <v>1589</v>
      </c>
      <c r="G15" s="52">
        <v>170</v>
      </c>
      <c r="H15" s="51">
        <f t="shared" si="2"/>
        <v>2411</v>
      </c>
      <c r="I15" s="53">
        <v>645</v>
      </c>
      <c r="J15" s="52">
        <v>8</v>
      </c>
      <c r="K15" s="53">
        <v>20</v>
      </c>
      <c r="L15" s="66">
        <v>1532</v>
      </c>
      <c r="M15" s="52">
        <v>206</v>
      </c>
      <c r="N15" s="51">
        <f t="shared" si="3"/>
        <v>2411</v>
      </c>
      <c r="O15" s="53">
        <v>645</v>
      </c>
      <c r="P15" s="52">
        <v>8</v>
      </c>
      <c r="Q15" s="53">
        <v>20</v>
      </c>
      <c r="R15" s="66">
        <v>206</v>
      </c>
      <c r="S15" s="52">
        <v>1532</v>
      </c>
      <c r="T15" s="51">
        <f t="shared" si="4"/>
        <v>2411</v>
      </c>
      <c r="U15" s="53">
        <v>645</v>
      </c>
      <c r="V15" s="52">
        <v>8</v>
      </c>
      <c r="W15" s="53">
        <v>20</v>
      </c>
      <c r="X15" s="66">
        <v>206</v>
      </c>
      <c r="Y15" s="53">
        <v>1532</v>
      </c>
    </row>
    <row r="16" spans="1:25" ht="30" customHeight="1">
      <c r="A16" s="36" t="s">
        <v>84</v>
      </c>
      <c r="B16" s="55">
        <f t="shared" si="1"/>
        <v>1559</v>
      </c>
      <c r="C16" s="53">
        <v>266</v>
      </c>
      <c r="D16" s="52">
        <v>4</v>
      </c>
      <c r="E16" s="53">
        <v>50</v>
      </c>
      <c r="F16" s="66">
        <v>858</v>
      </c>
      <c r="G16" s="52">
        <v>381</v>
      </c>
      <c r="H16" s="51">
        <f t="shared" si="2"/>
        <v>1559</v>
      </c>
      <c r="I16" s="53">
        <v>266</v>
      </c>
      <c r="J16" s="52">
        <v>4</v>
      </c>
      <c r="K16" s="53">
        <v>50</v>
      </c>
      <c r="L16" s="66">
        <v>858</v>
      </c>
      <c r="M16" s="52">
        <v>381</v>
      </c>
      <c r="N16" s="51">
        <f t="shared" si="3"/>
        <v>1559</v>
      </c>
      <c r="O16" s="53">
        <v>266</v>
      </c>
      <c r="P16" s="52">
        <v>4</v>
      </c>
      <c r="Q16" s="53">
        <v>50</v>
      </c>
      <c r="R16" s="66">
        <v>381</v>
      </c>
      <c r="S16" s="52">
        <v>858</v>
      </c>
      <c r="T16" s="51">
        <f t="shared" si="4"/>
        <v>1559</v>
      </c>
      <c r="U16" s="53">
        <v>266</v>
      </c>
      <c r="V16" s="52">
        <v>4</v>
      </c>
      <c r="W16" s="53">
        <v>50</v>
      </c>
      <c r="X16" s="66">
        <v>381</v>
      </c>
      <c r="Y16" s="53">
        <v>858</v>
      </c>
    </row>
    <row r="17" spans="1:25" ht="30" customHeight="1">
      <c r="A17" s="67" t="s">
        <v>85</v>
      </c>
      <c r="B17" s="59">
        <f t="shared" si="1"/>
        <v>1944</v>
      </c>
      <c r="C17" s="57">
        <v>393</v>
      </c>
      <c r="D17" s="58">
        <v>4</v>
      </c>
      <c r="E17" s="57">
        <v>26</v>
      </c>
      <c r="F17" s="68">
        <v>757</v>
      </c>
      <c r="G17" s="58">
        <v>764</v>
      </c>
      <c r="H17" s="59">
        <f t="shared" si="2"/>
        <v>2077</v>
      </c>
      <c r="I17" s="57">
        <v>393</v>
      </c>
      <c r="J17" s="58">
        <v>4</v>
      </c>
      <c r="K17" s="57">
        <v>26</v>
      </c>
      <c r="L17" s="68">
        <v>732</v>
      </c>
      <c r="M17" s="58">
        <v>922</v>
      </c>
      <c r="N17" s="59">
        <f t="shared" si="3"/>
        <v>2077</v>
      </c>
      <c r="O17" s="57">
        <v>393</v>
      </c>
      <c r="P17" s="58">
        <v>4</v>
      </c>
      <c r="Q17" s="57">
        <v>26</v>
      </c>
      <c r="R17" s="68">
        <v>928</v>
      </c>
      <c r="S17" s="58">
        <v>726</v>
      </c>
      <c r="T17" s="59">
        <f t="shared" si="4"/>
        <v>2077</v>
      </c>
      <c r="U17" s="57">
        <v>393</v>
      </c>
      <c r="V17" s="58">
        <v>4</v>
      </c>
      <c r="W17" s="57">
        <v>26</v>
      </c>
      <c r="X17" s="68">
        <v>928</v>
      </c>
      <c r="Y17" s="57">
        <v>726</v>
      </c>
    </row>
    <row r="18" spans="1:21" ht="17.25" customHeight="1">
      <c r="A18" s="3" t="s">
        <v>64</v>
      </c>
      <c r="B18" s="3"/>
      <c r="C18" s="3"/>
      <c r="D18" s="3"/>
      <c r="E18" s="3"/>
      <c r="F18" s="3"/>
      <c r="G18" s="3"/>
      <c r="H18" s="3"/>
      <c r="I18" s="3"/>
      <c r="J18" s="3"/>
      <c r="K18" s="62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25">
      <c r="A19" s="3" t="s">
        <v>99</v>
      </c>
      <c r="B19" s="3"/>
      <c r="C19" s="3"/>
      <c r="D19" s="3"/>
      <c r="E19" s="3"/>
      <c r="F19" s="3"/>
      <c r="G19" s="3"/>
      <c r="H19" s="3"/>
      <c r="I19" s="3"/>
      <c r="J19" s="3"/>
      <c r="K19" s="62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13.5">
      <c r="K20" s="44"/>
    </row>
    <row r="21" ht="13.5">
      <c r="K21" s="44"/>
    </row>
    <row r="22" ht="13.5">
      <c r="K22" s="44"/>
    </row>
    <row r="23" ht="13.5">
      <c r="K23" s="44"/>
    </row>
    <row r="24" ht="13.5">
      <c r="K24" s="44"/>
    </row>
    <row r="25" ht="13.5">
      <c r="K25" s="44"/>
    </row>
    <row r="26" ht="13.5">
      <c r="K26" s="44"/>
    </row>
    <row r="27" ht="13.5">
      <c r="K27" s="44"/>
    </row>
    <row r="28" ht="13.5">
      <c r="K28" s="44"/>
    </row>
    <row r="29" ht="13.5">
      <c r="K29" s="44"/>
    </row>
  </sheetData>
  <mergeCells count="5">
    <mergeCell ref="T4:Y4"/>
    <mergeCell ref="A4:A5"/>
    <mergeCell ref="B4:G4"/>
    <mergeCell ref="H4:M4"/>
    <mergeCell ref="N4:S4"/>
  </mergeCells>
  <printOptions/>
  <pageMargins left="0.3937007874015748" right="0.1968503937007874" top="0.8661417322834646" bottom="0.984251968503937" header="0.5118110236220472" footer="0.5118110236220472"/>
  <pageSetup horizontalDpi="300" verticalDpi="300" orientation="portrait" paperSize="9" scale="56" r:id="rId1"/>
  <colBreaks count="1" manualBreakCount="1">
    <brk id="2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68"/>
  <sheetViews>
    <sheetView showOutlineSymbols="0" zoomScale="87" zoomScaleNormal="87" workbookViewId="0" topLeftCell="A1">
      <selection activeCell="A2" sqref="A2"/>
    </sheetView>
  </sheetViews>
  <sheetFormatPr defaultColWidth="9.00390625" defaultRowHeight="13.5"/>
  <cols>
    <col min="1" max="11" width="12.625" style="71" customWidth="1"/>
    <col min="12" max="12" width="2.75390625" style="71" customWidth="1"/>
    <col min="13" max="244" width="10.75390625" style="71" customWidth="1"/>
    <col min="245" max="16384" width="10.75390625" style="72" customWidth="1"/>
  </cols>
  <sheetData>
    <row r="1" spans="1:5" ht="24" customHeight="1">
      <c r="A1" s="69" t="s">
        <v>11</v>
      </c>
      <c r="B1" s="69" t="s">
        <v>186</v>
      </c>
      <c r="C1" s="70"/>
      <c r="D1" s="70"/>
      <c r="E1" s="70"/>
    </row>
    <row r="2" spans="1:11" ht="19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ht="21.75" customHeight="1">
      <c r="A3" s="74"/>
      <c r="B3" s="75"/>
      <c r="C3" s="808" t="s">
        <v>187</v>
      </c>
      <c r="D3" s="809"/>
      <c r="E3" s="809"/>
      <c r="F3" s="810"/>
      <c r="G3" s="76" t="s">
        <v>188</v>
      </c>
      <c r="H3" s="808" t="s">
        <v>189</v>
      </c>
      <c r="I3" s="809"/>
      <c r="J3" s="814"/>
      <c r="K3" s="790" t="s">
        <v>44</v>
      </c>
      <c r="L3" s="77"/>
    </row>
    <row r="4" spans="1:12" ht="19.5" customHeight="1">
      <c r="A4" s="74" t="s">
        <v>190</v>
      </c>
      <c r="B4" s="75" t="s">
        <v>191</v>
      </c>
      <c r="C4" s="811"/>
      <c r="D4" s="812"/>
      <c r="E4" s="812"/>
      <c r="F4" s="813"/>
      <c r="G4" s="75" t="s">
        <v>192</v>
      </c>
      <c r="H4" s="815"/>
      <c r="I4" s="816"/>
      <c r="J4" s="817"/>
      <c r="K4" s="788"/>
      <c r="L4" s="77"/>
    </row>
    <row r="5" spans="1:12" ht="19.5" customHeight="1">
      <c r="A5" s="78"/>
      <c r="B5" s="79"/>
      <c r="C5" s="80" t="s">
        <v>100</v>
      </c>
      <c r="D5" s="81" t="s">
        <v>101</v>
      </c>
      <c r="E5" s="81" t="s">
        <v>102</v>
      </c>
      <c r="F5" s="81" t="s">
        <v>103</v>
      </c>
      <c r="G5" s="82" t="s">
        <v>193</v>
      </c>
      <c r="H5" s="83" t="s">
        <v>28</v>
      </c>
      <c r="I5" s="84" t="s">
        <v>194</v>
      </c>
      <c r="J5" s="85" t="s">
        <v>195</v>
      </c>
      <c r="K5" s="787"/>
      <c r="L5" s="77"/>
    </row>
    <row r="6" spans="1:12" ht="19.5" customHeight="1">
      <c r="A6" s="86"/>
      <c r="B6" s="87" t="s">
        <v>196</v>
      </c>
      <c r="C6" s="88">
        <f>+C7+C17+C21+C28+C35+C51+C61+C89+C109+C118</f>
        <v>352</v>
      </c>
      <c r="D6" s="89">
        <f>+D7+D17+D21+D28+D35+D51+D61+D89+D109+D118</f>
        <v>32</v>
      </c>
      <c r="E6" s="90">
        <v>0</v>
      </c>
      <c r="F6" s="89">
        <f aca="true" t="shared" si="0" ref="F6:K6">+F7+F17+F21+F28+F35+F51+F61+F89+F109+F118</f>
        <v>320</v>
      </c>
      <c r="G6" s="88">
        <f t="shared" si="0"/>
        <v>171</v>
      </c>
      <c r="H6" s="91">
        <f t="shared" si="0"/>
        <v>4771</v>
      </c>
      <c r="I6" s="89">
        <f t="shared" si="0"/>
        <v>425</v>
      </c>
      <c r="J6" s="92">
        <f t="shared" si="0"/>
        <v>4346</v>
      </c>
      <c r="K6" s="93">
        <f t="shared" si="0"/>
        <v>2872</v>
      </c>
      <c r="L6" s="77"/>
    </row>
    <row r="7" spans="1:12" ht="19.5" customHeight="1">
      <c r="A7" s="94" t="s">
        <v>104</v>
      </c>
      <c r="B7" s="95" t="s">
        <v>104</v>
      </c>
      <c r="C7" s="96">
        <f aca="true" t="shared" si="1" ref="C7:C14">D7+F7</f>
        <v>107</v>
      </c>
      <c r="D7" s="97">
        <v>11</v>
      </c>
      <c r="E7" s="98">
        <v>0</v>
      </c>
      <c r="F7" s="99">
        <v>96</v>
      </c>
      <c r="G7" s="100">
        <v>44</v>
      </c>
      <c r="H7" s="101">
        <f aca="true" t="shared" si="2" ref="H7:H16">+SUM(I7:J7)</f>
        <v>1547</v>
      </c>
      <c r="I7" s="102">
        <f>SUM(I8:I16)</f>
        <v>107</v>
      </c>
      <c r="J7" s="97">
        <f>SUM(J8:J16)</f>
        <v>1440</v>
      </c>
      <c r="K7" s="101">
        <f>SUM(K8:K16)</f>
        <v>896</v>
      </c>
      <c r="L7" s="77"/>
    </row>
    <row r="8" spans="1:12" ht="19.5" customHeight="1">
      <c r="A8" s="78"/>
      <c r="B8" s="79" t="s">
        <v>197</v>
      </c>
      <c r="C8" s="103">
        <f t="shared" si="1"/>
        <v>5</v>
      </c>
      <c r="D8" s="104">
        <v>0</v>
      </c>
      <c r="E8" s="104">
        <v>0</v>
      </c>
      <c r="F8" s="105">
        <v>5</v>
      </c>
      <c r="G8" s="106">
        <v>3</v>
      </c>
      <c r="H8" s="107">
        <f t="shared" si="2"/>
        <v>200</v>
      </c>
      <c r="I8" s="108">
        <v>23</v>
      </c>
      <c r="J8" s="105">
        <v>177</v>
      </c>
      <c r="K8" s="107">
        <v>123</v>
      </c>
      <c r="L8" s="77"/>
    </row>
    <row r="9" spans="1:12" ht="19.5" customHeight="1">
      <c r="A9" s="78"/>
      <c r="B9" s="79" t="s">
        <v>198</v>
      </c>
      <c r="C9" s="103">
        <f t="shared" si="1"/>
        <v>8</v>
      </c>
      <c r="D9" s="104">
        <v>0</v>
      </c>
      <c r="E9" s="104">
        <v>0</v>
      </c>
      <c r="F9" s="105">
        <v>8</v>
      </c>
      <c r="G9" s="106">
        <v>6</v>
      </c>
      <c r="H9" s="107">
        <f t="shared" si="2"/>
        <v>173</v>
      </c>
      <c r="I9" s="108">
        <v>10</v>
      </c>
      <c r="J9" s="105">
        <v>163</v>
      </c>
      <c r="K9" s="107">
        <v>86</v>
      </c>
      <c r="L9" s="77"/>
    </row>
    <row r="10" spans="1:12" ht="19.5" customHeight="1">
      <c r="A10" s="78"/>
      <c r="B10" s="79" t="s">
        <v>199</v>
      </c>
      <c r="C10" s="103">
        <f t="shared" si="1"/>
        <v>11</v>
      </c>
      <c r="D10" s="106">
        <v>1</v>
      </c>
      <c r="E10" s="104">
        <v>0</v>
      </c>
      <c r="F10" s="105">
        <v>10</v>
      </c>
      <c r="G10" s="106">
        <v>4</v>
      </c>
      <c r="H10" s="107">
        <f t="shared" si="2"/>
        <v>146</v>
      </c>
      <c r="I10" s="108">
        <v>9</v>
      </c>
      <c r="J10" s="105">
        <v>137</v>
      </c>
      <c r="K10" s="107">
        <v>75</v>
      </c>
      <c r="L10" s="77"/>
    </row>
    <row r="11" spans="1:12" ht="19.5" customHeight="1">
      <c r="A11" s="78"/>
      <c r="B11" s="79" t="s">
        <v>200</v>
      </c>
      <c r="C11" s="103">
        <f t="shared" si="1"/>
        <v>10</v>
      </c>
      <c r="D11" s="104">
        <v>0</v>
      </c>
      <c r="E11" s="104">
        <v>0</v>
      </c>
      <c r="F11" s="105">
        <v>10</v>
      </c>
      <c r="G11" s="106">
        <v>5</v>
      </c>
      <c r="H11" s="107">
        <f t="shared" si="2"/>
        <v>139</v>
      </c>
      <c r="I11" s="108">
        <v>6</v>
      </c>
      <c r="J11" s="105">
        <v>133</v>
      </c>
      <c r="K11" s="107">
        <v>76</v>
      </c>
      <c r="L11" s="77"/>
    </row>
    <row r="12" spans="1:12" ht="19.5" customHeight="1">
      <c r="A12" s="78"/>
      <c r="B12" s="79" t="s">
        <v>201</v>
      </c>
      <c r="C12" s="103">
        <f t="shared" si="1"/>
        <v>10</v>
      </c>
      <c r="D12" s="104">
        <v>0</v>
      </c>
      <c r="E12" s="104">
        <v>0</v>
      </c>
      <c r="F12" s="105">
        <v>10</v>
      </c>
      <c r="G12" s="106">
        <v>6</v>
      </c>
      <c r="H12" s="107">
        <f t="shared" si="2"/>
        <v>142</v>
      </c>
      <c r="I12" s="108">
        <v>15</v>
      </c>
      <c r="J12" s="105">
        <v>127</v>
      </c>
      <c r="K12" s="107">
        <v>83</v>
      </c>
      <c r="L12" s="77"/>
    </row>
    <row r="13" spans="1:12" ht="19.5" customHeight="1">
      <c r="A13" s="78"/>
      <c r="B13" s="79" t="s">
        <v>202</v>
      </c>
      <c r="C13" s="103">
        <f t="shared" si="1"/>
        <v>6</v>
      </c>
      <c r="D13" s="104">
        <v>0</v>
      </c>
      <c r="E13" s="104">
        <v>0</v>
      </c>
      <c r="F13" s="105">
        <v>6</v>
      </c>
      <c r="G13" s="106">
        <v>3</v>
      </c>
      <c r="H13" s="107">
        <f t="shared" si="2"/>
        <v>165</v>
      </c>
      <c r="I13" s="108">
        <v>11</v>
      </c>
      <c r="J13" s="105">
        <v>154</v>
      </c>
      <c r="K13" s="107">
        <v>102</v>
      </c>
      <c r="L13" s="77"/>
    </row>
    <row r="14" spans="1:12" ht="19.5" customHeight="1">
      <c r="A14" s="78"/>
      <c r="B14" s="79" t="s">
        <v>203</v>
      </c>
      <c r="C14" s="103">
        <f t="shared" si="1"/>
        <v>19</v>
      </c>
      <c r="D14" s="106">
        <v>4</v>
      </c>
      <c r="E14" s="104">
        <v>0</v>
      </c>
      <c r="F14" s="105">
        <v>15</v>
      </c>
      <c r="G14" s="106">
        <v>7</v>
      </c>
      <c r="H14" s="107">
        <f t="shared" si="2"/>
        <v>143</v>
      </c>
      <c r="I14" s="108">
        <v>13</v>
      </c>
      <c r="J14" s="105">
        <v>130</v>
      </c>
      <c r="K14" s="107">
        <v>97</v>
      </c>
      <c r="L14" s="77"/>
    </row>
    <row r="15" spans="1:12" ht="19.5" customHeight="1">
      <c r="A15" s="78"/>
      <c r="B15" s="79" t="s">
        <v>204</v>
      </c>
      <c r="C15" s="103">
        <v>21</v>
      </c>
      <c r="D15" s="104">
        <v>0</v>
      </c>
      <c r="E15" s="104">
        <v>0</v>
      </c>
      <c r="F15" s="105">
        <v>21</v>
      </c>
      <c r="G15" s="106">
        <v>6</v>
      </c>
      <c r="H15" s="107">
        <f t="shared" si="2"/>
        <v>286</v>
      </c>
      <c r="I15" s="108">
        <v>10</v>
      </c>
      <c r="J15" s="105">
        <v>276</v>
      </c>
      <c r="K15" s="107">
        <v>176</v>
      </c>
      <c r="L15" s="77"/>
    </row>
    <row r="16" spans="1:12" ht="19.5" customHeight="1">
      <c r="A16" s="78"/>
      <c r="B16" s="79" t="s">
        <v>205</v>
      </c>
      <c r="C16" s="103">
        <v>17</v>
      </c>
      <c r="D16" s="106">
        <v>6</v>
      </c>
      <c r="E16" s="109">
        <v>0</v>
      </c>
      <c r="F16" s="106">
        <v>11</v>
      </c>
      <c r="G16" s="106">
        <v>4</v>
      </c>
      <c r="H16" s="107">
        <f t="shared" si="2"/>
        <v>153</v>
      </c>
      <c r="I16" s="108">
        <v>10</v>
      </c>
      <c r="J16" s="105">
        <v>143</v>
      </c>
      <c r="K16" s="107">
        <v>78</v>
      </c>
      <c r="L16" s="77"/>
    </row>
    <row r="17" spans="1:12" ht="19.5" customHeight="1">
      <c r="A17" s="110" t="s">
        <v>77</v>
      </c>
      <c r="B17" s="87"/>
      <c r="C17" s="111">
        <f aca="true" t="shared" si="3" ref="C17:K17">+SUM(C18:C20)</f>
        <v>53</v>
      </c>
      <c r="D17" s="89">
        <f t="shared" si="3"/>
        <v>2</v>
      </c>
      <c r="E17" s="104">
        <f t="shared" si="3"/>
        <v>0</v>
      </c>
      <c r="F17" s="89">
        <f t="shared" si="3"/>
        <v>51</v>
      </c>
      <c r="G17" s="112">
        <f t="shared" si="3"/>
        <v>33</v>
      </c>
      <c r="H17" s="113">
        <f t="shared" si="3"/>
        <v>1012</v>
      </c>
      <c r="I17" s="89">
        <f t="shared" si="3"/>
        <v>58</v>
      </c>
      <c r="J17" s="92">
        <f t="shared" si="3"/>
        <v>954</v>
      </c>
      <c r="K17" s="92">
        <f t="shared" si="3"/>
        <v>578</v>
      </c>
      <c r="L17" s="77"/>
    </row>
    <row r="18" spans="1:12" ht="19.5" customHeight="1">
      <c r="A18" s="94" t="s">
        <v>206</v>
      </c>
      <c r="B18" s="95" t="s">
        <v>105</v>
      </c>
      <c r="C18" s="114">
        <v>27</v>
      </c>
      <c r="D18" s="104">
        <v>0</v>
      </c>
      <c r="E18" s="115">
        <v>0</v>
      </c>
      <c r="F18" s="100">
        <v>27</v>
      </c>
      <c r="G18" s="100">
        <v>18</v>
      </c>
      <c r="H18" s="116">
        <f>+SUM(I18:J18)</f>
        <v>485</v>
      </c>
      <c r="I18" s="117">
        <v>30</v>
      </c>
      <c r="J18" s="97">
        <v>455</v>
      </c>
      <c r="K18" s="101">
        <v>249</v>
      </c>
      <c r="L18" s="77"/>
    </row>
    <row r="19" spans="1:12" ht="19.5" customHeight="1">
      <c r="A19" s="94" t="s">
        <v>207</v>
      </c>
      <c r="B19" s="95" t="s">
        <v>106</v>
      </c>
      <c r="C19" s="114">
        <f aca="true" t="shared" si="4" ref="C19:C67">D19+F19</f>
        <v>23</v>
      </c>
      <c r="D19" s="100">
        <v>2</v>
      </c>
      <c r="E19" s="115">
        <v>0</v>
      </c>
      <c r="F19" s="100">
        <v>21</v>
      </c>
      <c r="G19" s="100">
        <v>14</v>
      </c>
      <c r="H19" s="118">
        <f>+SUM(I19:J19)</f>
        <v>420</v>
      </c>
      <c r="I19" s="117">
        <v>23</v>
      </c>
      <c r="J19" s="97">
        <v>397</v>
      </c>
      <c r="K19" s="101">
        <v>269</v>
      </c>
      <c r="L19" s="77"/>
    </row>
    <row r="20" spans="1:12" ht="19.5" customHeight="1">
      <c r="A20" s="119" t="s">
        <v>208</v>
      </c>
      <c r="B20" s="120" t="s">
        <v>107</v>
      </c>
      <c r="C20" s="121">
        <f t="shared" si="4"/>
        <v>3</v>
      </c>
      <c r="D20" s="122">
        <v>0</v>
      </c>
      <c r="E20" s="123">
        <v>0</v>
      </c>
      <c r="F20" s="124">
        <v>3</v>
      </c>
      <c r="G20" s="124">
        <v>1</v>
      </c>
      <c r="H20" s="118">
        <f>+SUM(I20:J20)</f>
        <v>107</v>
      </c>
      <c r="I20" s="125">
        <v>5</v>
      </c>
      <c r="J20" s="126">
        <v>102</v>
      </c>
      <c r="K20" s="127">
        <v>60</v>
      </c>
      <c r="L20" s="77"/>
    </row>
    <row r="21" spans="1:12" ht="19.5" customHeight="1">
      <c r="A21" s="128" t="s">
        <v>78</v>
      </c>
      <c r="B21" s="129"/>
      <c r="C21" s="130">
        <f>+C22+C23+C24+C27</f>
        <v>33</v>
      </c>
      <c r="D21" s="89">
        <f>+D22+D23+D24+D27</f>
        <v>4</v>
      </c>
      <c r="E21" s="104">
        <v>0</v>
      </c>
      <c r="F21" s="89">
        <f aca="true" t="shared" si="5" ref="F21:K21">+F22+F23+F24+F27</f>
        <v>29</v>
      </c>
      <c r="G21" s="130">
        <f t="shared" si="5"/>
        <v>16</v>
      </c>
      <c r="H21" s="113">
        <f t="shared" si="5"/>
        <v>526</v>
      </c>
      <c r="I21" s="89">
        <f t="shared" si="5"/>
        <v>41</v>
      </c>
      <c r="J21" s="131">
        <f t="shared" si="5"/>
        <v>485</v>
      </c>
      <c r="K21" s="130">
        <f t="shared" si="5"/>
        <v>335</v>
      </c>
      <c r="L21" s="77"/>
    </row>
    <row r="22" spans="1:12" ht="19.5" customHeight="1">
      <c r="A22" s="94" t="s">
        <v>209</v>
      </c>
      <c r="B22" s="132" t="s">
        <v>108</v>
      </c>
      <c r="C22" s="114">
        <v>8</v>
      </c>
      <c r="D22" s="104">
        <v>0</v>
      </c>
      <c r="E22" s="115">
        <v>0</v>
      </c>
      <c r="F22" s="100">
        <v>8</v>
      </c>
      <c r="G22" s="100">
        <v>3</v>
      </c>
      <c r="H22" s="133">
        <f>+SUM(I22:J22)</f>
        <v>160</v>
      </c>
      <c r="I22" s="117">
        <v>12</v>
      </c>
      <c r="J22" s="97">
        <v>148</v>
      </c>
      <c r="K22" s="101">
        <v>103</v>
      </c>
      <c r="L22" s="77"/>
    </row>
    <row r="23" spans="1:12" ht="19.5" customHeight="1">
      <c r="A23" s="94" t="s">
        <v>210</v>
      </c>
      <c r="B23" s="95" t="s">
        <v>109</v>
      </c>
      <c r="C23" s="134">
        <f t="shared" si="4"/>
        <v>6</v>
      </c>
      <c r="D23" s="135">
        <v>0</v>
      </c>
      <c r="E23" s="115">
        <v>0</v>
      </c>
      <c r="F23" s="100">
        <v>6</v>
      </c>
      <c r="G23" s="100">
        <v>3</v>
      </c>
      <c r="H23" s="136">
        <f>+SUM(I23:J23)</f>
        <v>181</v>
      </c>
      <c r="I23" s="117">
        <v>14</v>
      </c>
      <c r="J23" s="97">
        <v>167</v>
      </c>
      <c r="K23" s="101">
        <v>117</v>
      </c>
      <c r="L23" s="77"/>
    </row>
    <row r="24" spans="1:12" ht="19.5" customHeight="1">
      <c r="A24" s="94" t="s">
        <v>211</v>
      </c>
      <c r="B24" s="137"/>
      <c r="C24" s="138">
        <f t="shared" si="4"/>
        <v>10</v>
      </c>
      <c r="D24" s="98">
        <v>0</v>
      </c>
      <c r="E24" s="115">
        <v>0</v>
      </c>
      <c r="F24" s="100">
        <f aca="true" t="shared" si="6" ref="F24:K24">SUM(F25:F26)</f>
        <v>10</v>
      </c>
      <c r="G24" s="100">
        <f t="shared" si="6"/>
        <v>7</v>
      </c>
      <c r="H24" s="118">
        <f t="shared" si="6"/>
        <v>115</v>
      </c>
      <c r="I24" s="118">
        <f t="shared" si="6"/>
        <v>6</v>
      </c>
      <c r="J24" s="101">
        <f t="shared" si="6"/>
        <v>109</v>
      </c>
      <c r="K24" s="101">
        <f t="shared" si="6"/>
        <v>75</v>
      </c>
      <c r="L24" s="77"/>
    </row>
    <row r="25" spans="1:12" ht="19.5" customHeight="1">
      <c r="A25" s="78"/>
      <c r="B25" s="79" t="s">
        <v>110</v>
      </c>
      <c r="C25" s="103">
        <f t="shared" si="4"/>
        <v>8</v>
      </c>
      <c r="D25" s="104">
        <v>0</v>
      </c>
      <c r="E25" s="104">
        <v>0</v>
      </c>
      <c r="F25" s="106">
        <v>8</v>
      </c>
      <c r="G25" s="106">
        <v>5</v>
      </c>
      <c r="H25" s="136">
        <f>+SUM(I25:J25)</f>
        <v>102</v>
      </c>
      <c r="I25" s="108">
        <v>6</v>
      </c>
      <c r="J25" s="105">
        <v>96</v>
      </c>
      <c r="K25" s="107">
        <v>67</v>
      </c>
      <c r="L25" s="77"/>
    </row>
    <row r="26" spans="1:12" ht="19.5" customHeight="1">
      <c r="A26" s="78"/>
      <c r="B26" s="139" t="s">
        <v>111</v>
      </c>
      <c r="C26" s="140">
        <f t="shared" si="4"/>
        <v>2</v>
      </c>
      <c r="D26" s="104">
        <v>0</v>
      </c>
      <c r="E26" s="104">
        <v>0</v>
      </c>
      <c r="F26" s="106">
        <v>2</v>
      </c>
      <c r="G26" s="106">
        <v>2</v>
      </c>
      <c r="H26" s="133">
        <f>+SUM(I26:J26)</f>
        <v>13</v>
      </c>
      <c r="I26" s="104">
        <v>0</v>
      </c>
      <c r="J26" s="105">
        <v>13</v>
      </c>
      <c r="K26" s="107">
        <v>8</v>
      </c>
      <c r="L26" s="77"/>
    </row>
    <row r="27" spans="1:12" ht="19.5" customHeight="1">
      <c r="A27" s="94" t="s">
        <v>212</v>
      </c>
      <c r="B27" s="137" t="s">
        <v>112</v>
      </c>
      <c r="C27" s="141">
        <f t="shared" si="4"/>
        <v>9</v>
      </c>
      <c r="D27" s="142">
        <v>4</v>
      </c>
      <c r="E27" s="123">
        <v>0</v>
      </c>
      <c r="F27" s="100">
        <v>5</v>
      </c>
      <c r="G27" s="100">
        <v>3</v>
      </c>
      <c r="H27" s="107">
        <f>+SUM(I27:J27)</f>
        <v>70</v>
      </c>
      <c r="I27" s="117">
        <v>9</v>
      </c>
      <c r="J27" s="97">
        <v>61</v>
      </c>
      <c r="K27" s="101">
        <v>40</v>
      </c>
      <c r="L27" s="77"/>
    </row>
    <row r="28" spans="1:12" ht="19.5" customHeight="1">
      <c r="A28" s="110" t="s">
        <v>79</v>
      </c>
      <c r="B28" s="87"/>
      <c r="C28" s="130">
        <f>+C29+C30+C34</f>
        <v>41</v>
      </c>
      <c r="D28" s="89">
        <f aca="true" t="shared" si="7" ref="D28:K28">+D29+D30+D34</f>
        <v>4</v>
      </c>
      <c r="E28" s="104">
        <f t="shared" si="7"/>
        <v>0</v>
      </c>
      <c r="F28" s="89">
        <f t="shared" si="7"/>
        <v>37</v>
      </c>
      <c r="G28" s="88">
        <f t="shared" si="7"/>
        <v>19</v>
      </c>
      <c r="H28" s="113">
        <f t="shared" si="7"/>
        <v>505</v>
      </c>
      <c r="I28" s="89">
        <f t="shared" si="7"/>
        <v>55</v>
      </c>
      <c r="J28" s="131">
        <f t="shared" si="7"/>
        <v>450</v>
      </c>
      <c r="K28" s="88">
        <f t="shared" si="7"/>
        <v>331</v>
      </c>
      <c r="L28" s="77"/>
    </row>
    <row r="29" spans="1:12" ht="19.5" customHeight="1">
      <c r="A29" s="143" t="s">
        <v>213</v>
      </c>
      <c r="B29" s="137" t="s">
        <v>113</v>
      </c>
      <c r="C29" s="138">
        <f t="shared" si="4"/>
        <v>22</v>
      </c>
      <c r="D29" s="97">
        <v>2</v>
      </c>
      <c r="E29" s="115">
        <v>0</v>
      </c>
      <c r="F29" s="144">
        <v>20</v>
      </c>
      <c r="G29" s="144">
        <v>12</v>
      </c>
      <c r="H29" s="107">
        <f>+SUM(I29:J29)</f>
        <v>230</v>
      </c>
      <c r="I29" s="117">
        <v>23</v>
      </c>
      <c r="J29" s="97">
        <v>207</v>
      </c>
      <c r="K29" s="145">
        <v>155</v>
      </c>
      <c r="L29" s="77"/>
    </row>
    <row r="30" spans="1:12" ht="19.5" customHeight="1">
      <c r="A30" s="143" t="s">
        <v>214</v>
      </c>
      <c r="B30" s="137"/>
      <c r="C30" s="138">
        <f t="shared" si="4"/>
        <v>17</v>
      </c>
      <c r="D30" s="115">
        <v>2</v>
      </c>
      <c r="E30" s="115">
        <v>0</v>
      </c>
      <c r="F30" s="144">
        <f aca="true" t="shared" si="8" ref="F30:K30">SUM(F31:F33)</f>
        <v>15</v>
      </c>
      <c r="G30" s="144">
        <f t="shared" si="8"/>
        <v>7</v>
      </c>
      <c r="H30" s="118">
        <f t="shared" si="8"/>
        <v>203</v>
      </c>
      <c r="I30" s="102">
        <f t="shared" si="8"/>
        <v>24</v>
      </c>
      <c r="J30" s="97">
        <f t="shared" si="8"/>
        <v>179</v>
      </c>
      <c r="K30" s="145">
        <f t="shared" si="8"/>
        <v>136</v>
      </c>
      <c r="L30" s="77"/>
    </row>
    <row r="31" spans="1:12" ht="19.5" customHeight="1">
      <c r="A31" s="146"/>
      <c r="B31" s="139" t="s">
        <v>114</v>
      </c>
      <c r="C31" s="140">
        <f t="shared" si="4"/>
        <v>15</v>
      </c>
      <c r="D31" s="105">
        <v>1</v>
      </c>
      <c r="E31" s="104">
        <v>0</v>
      </c>
      <c r="F31" s="147">
        <v>14</v>
      </c>
      <c r="G31" s="147">
        <v>6</v>
      </c>
      <c r="H31" s="107">
        <f>+SUM(I31:J31)</f>
        <v>158</v>
      </c>
      <c r="I31" s="108">
        <v>21</v>
      </c>
      <c r="J31" s="105">
        <v>137</v>
      </c>
      <c r="K31" s="148">
        <v>109</v>
      </c>
      <c r="L31" s="77"/>
    </row>
    <row r="32" spans="1:12" ht="19.5" customHeight="1">
      <c r="A32" s="146"/>
      <c r="B32" s="139" t="s">
        <v>115</v>
      </c>
      <c r="C32" s="140">
        <f t="shared" si="4"/>
        <v>2</v>
      </c>
      <c r="D32" s="105">
        <v>1</v>
      </c>
      <c r="E32" s="104">
        <v>0</v>
      </c>
      <c r="F32" s="147">
        <v>1</v>
      </c>
      <c r="G32" s="147">
        <v>1</v>
      </c>
      <c r="H32" s="107">
        <f>+SUM(I32:J32)</f>
        <v>19</v>
      </c>
      <c r="I32" s="108">
        <v>1</v>
      </c>
      <c r="J32" s="105">
        <v>18</v>
      </c>
      <c r="K32" s="148">
        <v>13</v>
      </c>
      <c r="L32" s="77"/>
    </row>
    <row r="33" spans="1:12" ht="19.5" customHeight="1">
      <c r="A33" s="146"/>
      <c r="B33" s="79" t="s">
        <v>116</v>
      </c>
      <c r="C33" s="149">
        <f t="shared" si="4"/>
        <v>0</v>
      </c>
      <c r="D33" s="150">
        <v>0</v>
      </c>
      <c r="E33" s="104">
        <v>0</v>
      </c>
      <c r="F33" s="104">
        <v>0</v>
      </c>
      <c r="G33" s="104">
        <v>0</v>
      </c>
      <c r="H33" s="107">
        <f>+SUM(I33:J33)</f>
        <v>26</v>
      </c>
      <c r="I33" s="108">
        <v>2</v>
      </c>
      <c r="J33" s="105">
        <v>24</v>
      </c>
      <c r="K33" s="148">
        <v>14</v>
      </c>
      <c r="L33" s="77"/>
    </row>
    <row r="34" spans="1:12" ht="19.5" customHeight="1">
      <c r="A34" s="119" t="s">
        <v>215</v>
      </c>
      <c r="B34" s="120" t="s">
        <v>117</v>
      </c>
      <c r="C34" s="121">
        <f t="shared" si="4"/>
        <v>2</v>
      </c>
      <c r="D34" s="104">
        <v>0</v>
      </c>
      <c r="E34" s="123">
        <v>0</v>
      </c>
      <c r="F34" s="124">
        <v>2</v>
      </c>
      <c r="G34" s="123">
        <v>0</v>
      </c>
      <c r="H34" s="118">
        <f>+SUM(I34:J34)</f>
        <v>72</v>
      </c>
      <c r="I34" s="125">
        <v>8</v>
      </c>
      <c r="J34" s="126">
        <v>64</v>
      </c>
      <c r="K34" s="127">
        <v>40</v>
      </c>
      <c r="L34" s="77"/>
    </row>
    <row r="35" spans="1:12" ht="19.5" customHeight="1">
      <c r="A35" s="128" t="s">
        <v>80</v>
      </c>
      <c r="B35" s="129"/>
      <c r="C35" s="130">
        <f>+C36+C42+C45+C46</f>
        <v>21</v>
      </c>
      <c r="D35" s="89">
        <f aca="true" t="shared" si="9" ref="D35:K35">+D36+D42+D45+D46</f>
        <v>2</v>
      </c>
      <c r="E35" s="104">
        <f t="shared" si="9"/>
        <v>0</v>
      </c>
      <c r="F35" s="89">
        <f t="shared" si="9"/>
        <v>19</v>
      </c>
      <c r="G35" s="92">
        <f t="shared" si="9"/>
        <v>10</v>
      </c>
      <c r="H35" s="113">
        <f t="shared" si="9"/>
        <v>212</v>
      </c>
      <c r="I35" s="89">
        <f t="shared" si="9"/>
        <v>24</v>
      </c>
      <c r="J35" s="131">
        <f t="shared" si="9"/>
        <v>188</v>
      </c>
      <c r="K35" s="130">
        <f t="shared" si="9"/>
        <v>128</v>
      </c>
      <c r="L35" s="77"/>
    </row>
    <row r="36" spans="1:12" ht="19.5" customHeight="1">
      <c r="A36" s="94" t="s">
        <v>216</v>
      </c>
      <c r="B36" s="95"/>
      <c r="C36" s="134">
        <f t="shared" si="4"/>
        <v>4</v>
      </c>
      <c r="D36" s="151">
        <v>0</v>
      </c>
      <c r="E36" s="115">
        <v>0</v>
      </c>
      <c r="F36" s="100">
        <f>SUM(F37:F41)</f>
        <v>4</v>
      </c>
      <c r="G36" s="100">
        <f>SUM(G37:G38)</f>
        <v>1</v>
      </c>
      <c r="H36" s="118">
        <f>SUM(H37:H41)</f>
        <v>50</v>
      </c>
      <c r="I36" s="102">
        <f>SUM(I37:I41)</f>
        <v>9</v>
      </c>
      <c r="J36" s="102">
        <f>SUM(J37:J41)</f>
        <v>41</v>
      </c>
      <c r="K36" s="101">
        <f>SUM(K37:K41)</f>
        <v>24</v>
      </c>
      <c r="L36" s="77"/>
    </row>
    <row r="37" spans="1:12" ht="19.5" customHeight="1">
      <c r="A37" s="78"/>
      <c r="B37" s="139" t="s">
        <v>118</v>
      </c>
      <c r="C37" s="152">
        <f t="shared" si="4"/>
        <v>1</v>
      </c>
      <c r="D37" s="104">
        <v>0</v>
      </c>
      <c r="E37" s="153">
        <v>0</v>
      </c>
      <c r="F37" s="106">
        <v>1</v>
      </c>
      <c r="G37" s="104">
        <v>0</v>
      </c>
      <c r="H37" s="136">
        <f>+SUM(I37:J37)</f>
        <v>35</v>
      </c>
      <c r="I37" s="108">
        <v>8</v>
      </c>
      <c r="J37" s="105">
        <v>27</v>
      </c>
      <c r="K37" s="107">
        <v>15</v>
      </c>
      <c r="L37" s="77"/>
    </row>
    <row r="38" spans="1:12" ht="19.5" customHeight="1">
      <c r="A38" s="78"/>
      <c r="B38" s="139" t="s">
        <v>119</v>
      </c>
      <c r="C38" s="152">
        <f t="shared" si="4"/>
        <v>2</v>
      </c>
      <c r="D38" s="104">
        <v>0</v>
      </c>
      <c r="E38" s="153">
        <v>0</v>
      </c>
      <c r="F38" s="106">
        <v>2</v>
      </c>
      <c r="G38" s="104">
        <v>1</v>
      </c>
      <c r="H38" s="136">
        <f>+SUM(I38:J38)</f>
        <v>5</v>
      </c>
      <c r="I38" s="104">
        <v>0</v>
      </c>
      <c r="J38" s="105">
        <v>5</v>
      </c>
      <c r="K38" s="107">
        <v>4</v>
      </c>
      <c r="L38" s="77"/>
    </row>
    <row r="39" spans="1:12" ht="19.5" customHeight="1">
      <c r="A39" s="78"/>
      <c r="B39" s="139" t="s">
        <v>120</v>
      </c>
      <c r="C39" s="152">
        <f t="shared" si="4"/>
        <v>0</v>
      </c>
      <c r="D39" s="104">
        <v>0</v>
      </c>
      <c r="E39" s="153">
        <v>0</v>
      </c>
      <c r="F39" s="104">
        <v>0</v>
      </c>
      <c r="G39" s="104">
        <v>0</v>
      </c>
      <c r="H39" s="136">
        <f>+SUM(I39:J39)</f>
        <v>3</v>
      </c>
      <c r="I39" s="104">
        <v>0</v>
      </c>
      <c r="J39" s="105">
        <v>3</v>
      </c>
      <c r="K39" s="107">
        <v>2</v>
      </c>
      <c r="L39" s="77"/>
    </row>
    <row r="40" spans="1:12" ht="19.5" customHeight="1">
      <c r="A40" s="78"/>
      <c r="B40" s="139" t="s">
        <v>121</v>
      </c>
      <c r="C40" s="152">
        <f t="shared" si="4"/>
        <v>0</v>
      </c>
      <c r="D40" s="104">
        <v>0</v>
      </c>
      <c r="E40" s="153">
        <v>0</v>
      </c>
      <c r="F40" s="104">
        <v>0</v>
      </c>
      <c r="G40" s="104">
        <v>0</v>
      </c>
      <c r="H40" s="136">
        <f>+SUM(I40:J40)</f>
        <v>3</v>
      </c>
      <c r="I40" s="104">
        <v>0</v>
      </c>
      <c r="J40" s="105">
        <v>3</v>
      </c>
      <c r="K40" s="107">
        <v>1</v>
      </c>
      <c r="L40" s="77"/>
    </row>
    <row r="41" spans="1:12" ht="19.5" customHeight="1">
      <c r="A41" s="78"/>
      <c r="B41" s="79" t="s">
        <v>122</v>
      </c>
      <c r="C41" s="149">
        <f t="shared" si="4"/>
        <v>1</v>
      </c>
      <c r="D41" s="150">
        <v>0</v>
      </c>
      <c r="E41" s="104">
        <v>0</v>
      </c>
      <c r="F41" s="106">
        <v>1</v>
      </c>
      <c r="G41" s="104">
        <v>0</v>
      </c>
      <c r="H41" s="136">
        <f>+SUM(I41:J41)</f>
        <v>4</v>
      </c>
      <c r="I41" s="108">
        <v>1</v>
      </c>
      <c r="J41" s="105">
        <v>3</v>
      </c>
      <c r="K41" s="107">
        <v>2</v>
      </c>
      <c r="L41" s="77"/>
    </row>
    <row r="42" spans="1:12" ht="19.5" customHeight="1">
      <c r="A42" s="94" t="s">
        <v>217</v>
      </c>
      <c r="B42" s="95"/>
      <c r="C42" s="134">
        <f t="shared" si="4"/>
        <v>7</v>
      </c>
      <c r="D42" s="100">
        <f>SUM(D43:D44)</f>
        <v>1</v>
      </c>
      <c r="E42" s="115">
        <v>0</v>
      </c>
      <c r="F42" s="100">
        <f>SUM(F43:F44)</f>
        <v>6</v>
      </c>
      <c r="G42" s="100">
        <f>SUM(G43:G44)</f>
        <v>5</v>
      </c>
      <c r="H42" s="118">
        <f>SUM(H43:H44)</f>
        <v>72</v>
      </c>
      <c r="I42" s="117">
        <f>+SUM(I43:I44)</f>
        <v>5</v>
      </c>
      <c r="J42" s="97">
        <f>+SUM(J43:J44)</f>
        <v>67</v>
      </c>
      <c r="K42" s="101">
        <f>SUM(K43:K44)</f>
        <v>45</v>
      </c>
      <c r="L42" s="77"/>
    </row>
    <row r="43" spans="1:12" ht="19.5" customHeight="1">
      <c r="A43" s="78"/>
      <c r="B43" s="139" t="s">
        <v>123</v>
      </c>
      <c r="C43" s="140">
        <f t="shared" si="4"/>
        <v>6</v>
      </c>
      <c r="D43" s="105">
        <v>1</v>
      </c>
      <c r="E43" s="104">
        <v>0</v>
      </c>
      <c r="F43" s="106">
        <v>5</v>
      </c>
      <c r="G43" s="106">
        <v>4</v>
      </c>
      <c r="H43" s="136">
        <f>+SUM(I43:J43)</f>
        <v>69</v>
      </c>
      <c r="I43" s="108">
        <v>5</v>
      </c>
      <c r="J43" s="105">
        <v>64</v>
      </c>
      <c r="K43" s="107">
        <v>42</v>
      </c>
      <c r="L43" s="77"/>
    </row>
    <row r="44" spans="1:12" ht="19.5" customHeight="1">
      <c r="A44" s="78"/>
      <c r="B44" s="79" t="s">
        <v>124</v>
      </c>
      <c r="C44" s="149">
        <f t="shared" si="4"/>
        <v>1</v>
      </c>
      <c r="D44" s="150">
        <v>0</v>
      </c>
      <c r="E44" s="104">
        <v>0</v>
      </c>
      <c r="F44" s="106">
        <v>1</v>
      </c>
      <c r="G44" s="106">
        <v>1</v>
      </c>
      <c r="H44" s="133">
        <f>+SUM(I44:J44)</f>
        <v>3</v>
      </c>
      <c r="I44" s="104">
        <v>0</v>
      </c>
      <c r="J44" s="105">
        <v>3</v>
      </c>
      <c r="K44" s="107">
        <v>3</v>
      </c>
      <c r="L44" s="77"/>
    </row>
    <row r="45" spans="1:12" ht="19.5" customHeight="1">
      <c r="A45" s="94" t="s">
        <v>218</v>
      </c>
      <c r="B45" s="95" t="s">
        <v>125</v>
      </c>
      <c r="C45" s="114">
        <f t="shared" si="4"/>
        <v>3</v>
      </c>
      <c r="D45" s="150">
        <v>0</v>
      </c>
      <c r="E45" s="115">
        <v>0</v>
      </c>
      <c r="F45" s="100">
        <v>3</v>
      </c>
      <c r="G45" s="100">
        <v>1</v>
      </c>
      <c r="H45" s="107">
        <f>+SUM(I45:J45)</f>
        <v>31</v>
      </c>
      <c r="I45" s="117">
        <v>1</v>
      </c>
      <c r="J45" s="97">
        <v>30</v>
      </c>
      <c r="K45" s="101">
        <v>19</v>
      </c>
      <c r="L45" s="77"/>
    </row>
    <row r="46" spans="1:12" ht="19.5" customHeight="1">
      <c r="A46" s="94" t="s">
        <v>219</v>
      </c>
      <c r="B46" s="95"/>
      <c r="C46" s="134">
        <f t="shared" si="4"/>
        <v>7</v>
      </c>
      <c r="D46" s="100">
        <f>SUM(D47:D50)</f>
        <v>1</v>
      </c>
      <c r="E46" s="115">
        <v>0</v>
      </c>
      <c r="F46" s="100">
        <f>SUM(F47:F50)</f>
        <v>6</v>
      </c>
      <c r="G46" s="100">
        <f>SUM(G47:G50)</f>
        <v>3</v>
      </c>
      <c r="H46" s="101">
        <f>SUM(H47:H50)</f>
        <v>59</v>
      </c>
      <c r="I46" s="102">
        <f>SUM(I47:I50)</f>
        <v>9</v>
      </c>
      <c r="J46" s="97">
        <f>SUM(J47:J50)</f>
        <v>50</v>
      </c>
      <c r="K46" s="101">
        <f>SUM(K47:K50)</f>
        <v>40</v>
      </c>
      <c r="L46" s="77"/>
    </row>
    <row r="47" spans="1:12" ht="19.5" customHeight="1">
      <c r="A47" s="78"/>
      <c r="B47" s="139" t="s">
        <v>126</v>
      </c>
      <c r="C47" s="140">
        <f t="shared" si="4"/>
        <v>4</v>
      </c>
      <c r="D47" s="151">
        <v>0</v>
      </c>
      <c r="E47" s="104">
        <v>0</v>
      </c>
      <c r="F47" s="106">
        <v>4</v>
      </c>
      <c r="G47" s="106">
        <v>2</v>
      </c>
      <c r="H47" s="107">
        <f>+SUM(I47:J47)</f>
        <v>34</v>
      </c>
      <c r="I47" s="108">
        <v>8</v>
      </c>
      <c r="J47" s="105">
        <v>26</v>
      </c>
      <c r="K47" s="107">
        <v>20</v>
      </c>
      <c r="L47" s="77"/>
    </row>
    <row r="48" spans="1:12" ht="19.5" customHeight="1">
      <c r="A48" s="78"/>
      <c r="B48" s="139" t="s">
        <v>127</v>
      </c>
      <c r="C48" s="152">
        <f t="shared" si="4"/>
        <v>2</v>
      </c>
      <c r="D48" s="104">
        <v>0</v>
      </c>
      <c r="E48" s="153">
        <v>0</v>
      </c>
      <c r="F48" s="106">
        <v>2</v>
      </c>
      <c r="G48" s="106">
        <v>1</v>
      </c>
      <c r="H48" s="107">
        <f>+SUM(I48:J48)</f>
        <v>14</v>
      </c>
      <c r="I48" s="108">
        <v>1</v>
      </c>
      <c r="J48" s="105">
        <v>13</v>
      </c>
      <c r="K48" s="107">
        <v>10</v>
      </c>
      <c r="L48" s="77"/>
    </row>
    <row r="49" spans="1:12" ht="19.5" customHeight="1">
      <c r="A49" s="78"/>
      <c r="B49" s="139" t="s">
        <v>128</v>
      </c>
      <c r="C49" s="140">
        <f t="shared" si="4"/>
        <v>1</v>
      </c>
      <c r="D49" s="105">
        <v>1</v>
      </c>
      <c r="E49" s="104">
        <v>0</v>
      </c>
      <c r="F49" s="104">
        <v>0</v>
      </c>
      <c r="G49" s="104">
        <v>0</v>
      </c>
      <c r="H49" s="107">
        <f>+SUM(I49:J49)</f>
        <v>8</v>
      </c>
      <c r="I49" s="104">
        <v>0</v>
      </c>
      <c r="J49" s="105">
        <v>8</v>
      </c>
      <c r="K49" s="107">
        <v>6</v>
      </c>
      <c r="L49" s="77"/>
    </row>
    <row r="50" spans="1:12" ht="19.5" customHeight="1">
      <c r="A50" s="78"/>
      <c r="B50" s="79" t="s">
        <v>129</v>
      </c>
      <c r="C50" s="149">
        <f t="shared" si="4"/>
        <v>0</v>
      </c>
      <c r="D50" s="150">
        <v>0</v>
      </c>
      <c r="E50" s="154">
        <v>0</v>
      </c>
      <c r="F50" s="104">
        <v>0</v>
      </c>
      <c r="G50" s="104">
        <v>0</v>
      </c>
      <c r="H50" s="107">
        <f>+SUM(I50:J50)</f>
        <v>3</v>
      </c>
      <c r="I50" s="104">
        <v>0</v>
      </c>
      <c r="J50" s="105">
        <v>3</v>
      </c>
      <c r="K50" s="107">
        <v>4</v>
      </c>
      <c r="L50" s="77"/>
    </row>
    <row r="51" spans="1:12" ht="19.5" customHeight="1">
      <c r="A51" s="110" t="s">
        <v>220</v>
      </c>
      <c r="B51" s="87"/>
      <c r="C51" s="155">
        <f aca="true" t="shared" si="10" ref="C51:K51">+C52+C53</f>
        <v>41</v>
      </c>
      <c r="D51" s="156">
        <f t="shared" si="10"/>
        <v>3</v>
      </c>
      <c r="E51" s="104">
        <f t="shared" si="10"/>
        <v>0</v>
      </c>
      <c r="F51" s="156">
        <f t="shared" si="10"/>
        <v>38</v>
      </c>
      <c r="G51" s="156">
        <f t="shared" si="10"/>
        <v>21</v>
      </c>
      <c r="H51" s="155">
        <f t="shared" si="10"/>
        <v>426</v>
      </c>
      <c r="I51" s="156">
        <f t="shared" si="10"/>
        <v>68</v>
      </c>
      <c r="J51" s="157">
        <f t="shared" si="10"/>
        <v>358</v>
      </c>
      <c r="K51" s="158">
        <f t="shared" si="10"/>
        <v>288</v>
      </c>
      <c r="L51" s="77"/>
    </row>
    <row r="52" spans="1:12" ht="19.5" customHeight="1">
      <c r="A52" s="94" t="s">
        <v>221</v>
      </c>
      <c r="B52" s="95" t="s">
        <v>130</v>
      </c>
      <c r="C52" s="114">
        <f t="shared" si="4"/>
        <v>37</v>
      </c>
      <c r="D52" s="100">
        <v>2</v>
      </c>
      <c r="E52" s="159">
        <v>0</v>
      </c>
      <c r="F52" s="100">
        <v>35</v>
      </c>
      <c r="G52" s="100">
        <v>19</v>
      </c>
      <c r="H52" s="116">
        <f>+SUM(I52:J52)</f>
        <v>369</v>
      </c>
      <c r="I52" s="117">
        <v>58</v>
      </c>
      <c r="J52" s="97">
        <v>311</v>
      </c>
      <c r="K52" s="101">
        <v>257</v>
      </c>
      <c r="L52" s="77"/>
    </row>
    <row r="53" spans="1:12" ht="19.5" customHeight="1">
      <c r="A53" s="143" t="s">
        <v>222</v>
      </c>
      <c r="B53" s="95"/>
      <c r="C53" s="160">
        <f t="shared" si="4"/>
        <v>4</v>
      </c>
      <c r="D53" s="102">
        <f>SUM(D54:D60)</f>
        <v>1</v>
      </c>
      <c r="E53" s="153">
        <v>0</v>
      </c>
      <c r="F53" s="144">
        <f>SUM(F54:F60)</f>
        <v>3</v>
      </c>
      <c r="G53" s="144">
        <f>+SUM(G54:G60)</f>
        <v>2</v>
      </c>
      <c r="H53" s="118">
        <f>SUM(H54:H60)</f>
        <v>57</v>
      </c>
      <c r="I53" s="102">
        <f>SUM(I54:I60)</f>
        <v>10</v>
      </c>
      <c r="J53" s="97">
        <f>SUM(J54:J60)</f>
        <v>47</v>
      </c>
      <c r="K53" s="145">
        <f>SUM(K54:K60)</f>
        <v>31</v>
      </c>
      <c r="L53" s="77"/>
    </row>
    <row r="54" spans="1:12" ht="19.5" customHeight="1">
      <c r="A54" s="146"/>
      <c r="B54" s="139" t="s">
        <v>131</v>
      </c>
      <c r="C54" s="152">
        <f t="shared" si="4"/>
        <v>0</v>
      </c>
      <c r="D54" s="161">
        <v>0</v>
      </c>
      <c r="E54" s="153">
        <v>0</v>
      </c>
      <c r="F54" s="104">
        <v>0</v>
      </c>
      <c r="G54" s="104">
        <v>0</v>
      </c>
      <c r="H54" s="107">
        <f aca="true" t="shared" si="11" ref="H54:H60">+SUM(I54:J54)</f>
        <v>4</v>
      </c>
      <c r="I54" s="104">
        <v>0</v>
      </c>
      <c r="J54" s="105">
        <v>4</v>
      </c>
      <c r="K54" s="148">
        <v>3</v>
      </c>
      <c r="L54" s="77"/>
    </row>
    <row r="55" spans="1:12" ht="19.5" customHeight="1">
      <c r="A55" s="146"/>
      <c r="B55" s="139" t="s">
        <v>132</v>
      </c>
      <c r="C55" s="152">
        <f t="shared" si="4"/>
        <v>1</v>
      </c>
      <c r="D55" s="161">
        <v>0</v>
      </c>
      <c r="E55" s="153">
        <v>0</v>
      </c>
      <c r="F55" s="147">
        <v>1</v>
      </c>
      <c r="G55" s="147">
        <v>1</v>
      </c>
      <c r="H55" s="107">
        <f t="shared" si="11"/>
        <v>10</v>
      </c>
      <c r="I55" s="108">
        <v>2</v>
      </c>
      <c r="J55" s="105">
        <v>8</v>
      </c>
      <c r="K55" s="148">
        <v>4</v>
      </c>
      <c r="L55" s="77"/>
    </row>
    <row r="56" spans="1:12" ht="19.5" customHeight="1">
      <c r="A56" s="146"/>
      <c r="B56" s="139" t="s">
        <v>133</v>
      </c>
      <c r="C56" s="152">
        <f t="shared" si="4"/>
        <v>1</v>
      </c>
      <c r="D56" s="161">
        <v>0</v>
      </c>
      <c r="E56" s="153">
        <v>0</v>
      </c>
      <c r="F56" s="147">
        <v>1</v>
      </c>
      <c r="G56" s="104">
        <v>0</v>
      </c>
      <c r="H56" s="107">
        <f t="shared" si="11"/>
        <v>5</v>
      </c>
      <c r="I56" s="104">
        <v>0</v>
      </c>
      <c r="J56" s="105">
        <v>5</v>
      </c>
      <c r="K56" s="148">
        <v>2</v>
      </c>
      <c r="L56" s="77"/>
    </row>
    <row r="57" spans="1:12" ht="19.5" customHeight="1">
      <c r="A57" s="146"/>
      <c r="B57" s="139" t="s">
        <v>134</v>
      </c>
      <c r="C57" s="152">
        <f t="shared" si="4"/>
        <v>0</v>
      </c>
      <c r="D57" s="161">
        <v>0</v>
      </c>
      <c r="E57" s="153">
        <v>0</v>
      </c>
      <c r="F57" s="104">
        <v>0</v>
      </c>
      <c r="G57" s="104">
        <v>0</v>
      </c>
      <c r="H57" s="107">
        <f t="shared" si="11"/>
        <v>6</v>
      </c>
      <c r="I57" s="104">
        <v>0</v>
      </c>
      <c r="J57" s="105">
        <v>6</v>
      </c>
      <c r="K57" s="148">
        <v>5</v>
      </c>
      <c r="L57" s="77"/>
    </row>
    <row r="58" spans="1:12" ht="19.5" customHeight="1">
      <c r="A58" s="146"/>
      <c r="B58" s="139" t="s">
        <v>135</v>
      </c>
      <c r="C58" s="152">
        <f t="shared" si="4"/>
        <v>2</v>
      </c>
      <c r="D58" s="162">
        <v>1</v>
      </c>
      <c r="E58" s="153">
        <v>0</v>
      </c>
      <c r="F58" s="147">
        <v>1</v>
      </c>
      <c r="G58" s="147">
        <v>1</v>
      </c>
      <c r="H58" s="107">
        <f t="shared" si="11"/>
        <v>17</v>
      </c>
      <c r="I58" s="108">
        <v>5</v>
      </c>
      <c r="J58" s="105">
        <v>12</v>
      </c>
      <c r="K58" s="148">
        <v>9</v>
      </c>
      <c r="L58" s="77"/>
    </row>
    <row r="59" spans="1:12" ht="19.5" customHeight="1">
      <c r="A59" s="146"/>
      <c r="B59" s="139" t="s">
        <v>136</v>
      </c>
      <c r="C59" s="152">
        <f t="shared" si="4"/>
        <v>0</v>
      </c>
      <c r="D59" s="161">
        <v>0</v>
      </c>
      <c r="E59" s="153">
        <v>0</v>
      </c>
      <c r="F59" s="104">
        <v>0</v>
      </c>
      <c r="G59" s="104">
        <v>0</v>
      </c>
      <c r="H59" s="107">
        <f t="shared" si="11"/>
        <v>11</v>
      </c>
      <c r="I59" s="108">
        <v>3</v>
      </c>
      <c r="J59" s="105">
        <v>8</v>
      </c>
      <c r="K59" s="148">
        <v>7</v>
      </c>
      <c r="L59" s="77"/>
    </row>
    <row r="60" spans="1:12" ht="19.5" customHeight="1">
      <c r="A60" s="163"/>
      <c r="B60" s="164" t="s">
        <v>137</v>
      </c>
      <c r="C60" s="165">
        <f t="shared" si="4"/>
        <v>0</v>
      </c>
      <c r="D60" s="150">
        <v>0</v>
      </c>
      <c r="E60" s="154">
        <v>0</v>
      </c>
      <c r="F60" s="104">
        <v>0</v>
      </c>
      <c r="G60" s="104">
        <v>0</v>
      </c>
      <c r="H60" s="107">
        <f t="shared" si="11"/>
        <v>4</v>
      </c>
      <c r="I60" s="104">
        <v>0</v>
      </c>
      <c r="J60" s="166">
        <v>4</v>
      </c>
      <c r="K60" s="167">
        <v>1</v>
      </c>
      <c r="L60" s="77"/>
    </row>
    <row r="61" spans="1:12" ht="19.5" customHeight="1">
      <c r="A61" s="168" t="s">
        <v>223</v>
      </c>
      <c r="B61" s="169"/>
      <c r="C61" s="170">
        <f t="shared" si="4"/>
        <v>23</v>
      </c>
      <c r="D61" s="171">
        <f aca="true" t="shared" si="12" ref="D61:K61">+D62+D74+D78+D83</f>
        <v>2</v>
      </c>
      <c r="E61" s="104">
        <f t="shared" si="12"/>
        <v>0</v>
      </c>
      <c r="F61" s="171">
        <f t="shared" si="12"/>
        <v>21</v>
      </c>
      <c r="G61" s="172">
        <f t="shared" si="12"/>
        <v>11</v>
      </c>
      <c r="H61" s="173">
        <f t="shared" si="12"/>
        <v>183</v>
      </c>
      <c r="I61" s="174">
        <f t="shared" si="12"/>
        <v>34</v>
      </c>
      <c r="J61" s="172">
        <f t="shared" si="12"/>
        <v>149</v>
      </c>
      <c r="K61" s="175">
        <f t="shared" si="12"/>
        <v>114</v>
      </c>
      <c r="L61" s="77"/>
    </row>
    <row r="62" spans="1:12" ht="19.5" customHeight="1">
      <c r="A62" s="143" t="s">
        <v>224</v>
      </c>
      <c r="B62" s="95"/>
      <c r="C62" s="134">
        <f t="shared" si="4"/>
        <v>10</v>
      </c>
      <c r="D62" s="147">
        <f>SUM(D63:D67)</f>
        <v>1</v>
      </c>
      <c r="E62" s="115">
        <v>0</v>
      </c>
      <c r="F62" s="147">
        <f>SUM(F63:F67)</f>
        <v>9</v>
      </c>
      <c r="G62" s="144">
        <f>+SUM(G63:G67)</f>
        <v>4</v>
      </c>
      <c r="H62" s="118">
        <f>SUM(H63:H67)</f>
        <v>61</v>
      </c>
      <c r="I62" s="102">
        <f>SUM(I63:I67)</f>
        <v>11</v>
      </c>
      <c r="J62" s="97">
        <f>SUM(J63:J67)</f>
        <v>50</v>
      </c>
      <c r="K62" s="145">
        <f>SUM(K63:K67)</f>
        <v>45</v>
      </c>
      <c r="L62" s="77"/>
    </row>
    <row r="63" spans="1:12" ht="19.5" customHeight="1">
      <c r="A63" s="146"/>
      <c r="B63" s="139" t="s">
        <v>138</v>
      </c>
      <c r="C63" s="140">
        <f t="shared" si="4"/>
        <v>5</v>
      </c>
      <c r="D63" s="151">
        <v>0</v>
      </c>
      <c r="E63" s="104">
        <v>0</v>
      </c>
      <c r="F63" s="147">
        <v>5</v>
      </c>
      <c r="G63" s="147">
        <v>2</v>
      </c>
      <c r="H63" s="107">
        <f>+SUM(I63:J63)</f>
        <v>25</v>
      </c>
      <c r="I63" s="108">
        <v>5</v>
      </c>
      <c r="J63" s="105">
        <v>20</v>
      </c>
      <c r="K63" s="148">
        <v>18</v>
      </c>
      <c r="L63" s="77"/>
    </row>
    <row r="64" spans="1:12" ht="19.5" customHeight="1">
      <c r="A64" s="146"/>
      <c r="B64" s="139" t="s">
        <v>139</v>
      </c>
      <c r="C64" s="152">
        <f t="shared" si="4"/>
        <v>2</v>
      </c>
      <c r="D64" s="104">
        <v>0</v>
      </c>
      <c r="E64" s="153">
        <v>0</v>
      </c>
      <c r="F64" s="147">
        <v>2</v>
      </c>
      <c r="G64" s="147">
        <v>1</v>
      </c>
      <c r="H64" s="107">
        <f>+SUM(I64:J64)</f>
        <v>5</v>
      </c>
      <c r="I64" s="104">
        <v>0</v>
      </c>
      <c r="J64" s="105">
        <v>5</v>
      </c>
      <c r="K64" s="148">
        <v>3</v>
      </c>
      <c r="L64" s="77"/>
    </row>
    <row r="65" spans="1:12" ht="19.5" customHeight="1">
      <c r="A65" s="146"/>
      <c r="B65" s="139" t="s">
        <v>140</v>
      </c>
      <c r="C65" s="152">
        <f t="shared" si="4"/>
        <v>1</v>
      </c>
      <c r="D65" s="108">
        <v>1</v>
      </c>
      <c r="E65" s="153">
        <v>0</v>
      </c>
      <c r="F65" s="104">
        <v>0</v>
      </c>
      <c r="G65" s="104">
        <v>0</v>
      </c>
      <c r="H65" s="107">
        <f>+SUM(I65:J65)</f>
        <v>7</v>
      </c>
      <c r="I65" s="104">
        <v>0</v>
      </c>
      <c r="J65" s="105">
        <v>7</v>
      </c>
      <c r="K65" s="148">
        <v>5</v>
      </c>
      <c r="L65" s="77"/>
    </row>
    <row r="66" spans="1:12" ht="19.5" customHeight="1">
      <c r="A66" s="146"/>
      <c r="B66" s="139" t="s">
        <v>141</v>
      </c>
      <c r="C66" s="152">
        <f t="shared" si="4"/>
        <v>1</v>
      </c>
      <c r="D66" s="104">
        <v>0</v>
      </c>
      <c r="E66" s="153">
        <v>0</v>
      </c>
      <c r="F66" s="147">
        <v>1</v>
      </c>
      <c r="G66" s="104">
        <v>0</v>
      </c>
      <c r="H66" s="107">
        <f>+SUM(I66:J66)</f>
        <v>6</v>
      </c>
      <c r="I66" s="104">
        <v>0</v>
      </c>
      <c r="J66" s="105">
        <v>6</v>
      </c>
      <c r="K66" s="148">
        <v>4</v>
      </c>
      <c r="L66" s="77"/>
    </row>
    <row r="67" spans="1:12" ht="19.5" customHeight="1">
      <c r="A67" s="163"/>
      <c r="B67" s="176" t="s">
        <v>142</v>
      </c>
      <c r="C67" s="177">
        <f t="shared" si="4"/>
        <v>1</v>
      </c>
      <c r="D67" s="178">
        <v>0</v>
      </c>
      <c r="E67" s="154">
        <v>0</v>
      </c>
      <c r="F67" s="179">
        <v>1</v>
      </c>
      <c r="G67" s="166">
        <v>1</v>
      </c>
      <c r="H67" s="180">
        <f>+SUM(I67:J67)</f>
        <v>18</v>
      </c>
      <c r="I67" s="181">
        <v>6</v>
      </c>
      <c r="J67" s="166">
        <v>12</v>
      </c>
      <c r="K67" s="167">
        <v>15</v>
      </c>
      <c r="L67" s="77"/>
    </row>
    <row r="68" spans="1:12" ht="19.5" customHeight="1">
      <c r="A68" s="182"/>
      <c r="B68" s="182"/>
      <c r="C68" s="105"/>
      <c r="D68" s="105"/>
      <c r="E68" s="105"/>
      <c r="F68" s="105"/>
      <c r="G68" s="105"/>
      <c r="H68" s="105"/>
      <c r="I68" s="105"/>
      <c r="J68" s="105"/>
      <c r="K68" s="105"/>
      <c r="L68" s="183"/>
    </row>
    <row r="69" spans="1:12" ht="19.5" customHeight="1">
      <c r="A69" s="182"/>
      <c r="B69" s="182"/>
      <c r="C69" s="105"/>
      <c r="D69" s="105"/>
      <c r="E69" s="105"/>
      <c r="F69" s="105"/>
      <c r="G69" s="105"/>
      <c r="H69" s="105"/>
      <c r="I69" s="105"/>
      <c r="J69" s="105"/>
      <c r="K69" s="105"/>
      <c r="L69" s="183"/>
    </row>
    <row r="70" spans="1:12" ht="17.25">
      <c r="A70" s="182"/>
      <c r="B70" s="182"/>
      <c r="C70" s="105"/>
      <c r="D70" s="105"/>
      <c r="E70" s="105"/>
      <c r="F70" s="105"/>
      <c r="G70" s="105"/>
      <c r="H70" s="105"/>
      <c r="I70" s="105"/>
      <c r="J70" s="184"/>
      <c r="K70" s="185" t="s">
        <v>225</v>
      </c>
      <c r="L70" s="183"/>
    </row>
    <row r="71" spans="1:12" ht="19.5" customHeight="1">
      <c r="A71" s="186"/>
      <c r="B71" s="76"/>
      <c r="C71" s="808" t="s">
        <v>187</v>
      </c>
      <c r="D71" s="809"/>
      <c r="E71" s="809"/>
      <c r="F71" s="810"/>
      <c r="G71" s="76" t="s">
        <v>188</v>
      </c>
      <c r="H71" s="808" t="s">
        <v>189</v>
      </c>
      <c r="I71" s="809"/>
      <c r="J71" s="814"/>
      <c r="K71" s="790" t="s">
        <v>44</v>
      </c>
      <c r="L71" s="183"/>
    </row>
    <row r="72" spans="1:12" ht="19.5" customHeight="1">
      <c r="A72" s="187" t="s">
        <v>190</v>
      </c>
      <c r="B72" s="75" t="s">
        <v>191</v>
      </c>
      <c r="C72" s="811"/>
      <c r="D72" s="812"/>
      <c r="E72" s="812"/>
      <c r="F72" s="813"/>
      <c r="G72" s="75" t="s">
        <v>192</v>
      </c>
      <c r="H72" s="815"/>
      <c r="I72" s="816"/>
      <c r="J72" s="817"/>
      <c r="K72" s="788"/>
      <c r="L72" s="183"/>
    </row>
    <row r="73" spans="1:12" ht="19.5" customHeight="1">
      <c r="A73" s="176"/>
      <c r="B73" s="164"/>
      <c r="C73" s="188" t="s">
        <v>100</v>
      </c>
      <c r="D73" s="189" t="s">
        <v>101</v>
      </c>
      <c r="E73" s="81" t="s">
        <v>102</v>
      </c>
      <c r="F73" s="81" t="s">
        <v>103</v>
      </c>
      <c r="G73" s="82" t="s">
        <v>193</v>
      </c>
      <c r="H73" s="83" t="s">
        <v>28</v>
      </c>
      <c r="I73" s="84" t="s">
        <v>194</v>
      </c>
      <c r="J73" s="85" t="s">
        <v>195</v>
      </c>
      <c r="K73" s="787"/>
      <c r="L73" s="183"/>
    </row>
    <row r="74" spans="1:12" ht="19.5" customHeight="1">
      <c r="A74" s="146" t="s">
        <v>226</v>
      </c>
      <c r="B74" s="79"/>
      <c r="C74" s="103">
        <f aca="true" t="shared" si="13" ref="C74:C88">D74+F74</f>
        <v>8</v>
      </c>
      <c r="D74" s="147">
        <f>SUM(D75:D79)</f>
        <v>1</v>
      </c>
      <c r="E74" s="190">
        <v>0</v>
      </c>
      <c r="F74" s="191">
        <f>SUM(F75:F77)</f>
        <v>7</v>
      </c>
      <c r="G74" s="105">
        <f>+SUM(G75:G77)</f>
        <v>4</v>
      </c>
      <c r="H74" s="136">
        <f>SUM(H75:H77)</f>
        <v>79</v>
      </c>
      <c r="I74" s="102">
        <f>SUM(I75:I77)</f>
        <v>18</v>
      </c>
      <c r="J74" s="105">
        <f>SUM(J75:J77)</f>
        <v>61</v>
      </c>
      <c r="K74" s="136">
        <f>SUM(K75:K77)</f>
        <v>43</v>
      </c>
      <c r="L74" s="77"/>
    </row>
    <row r="75" spans="1:12" ht="19.5" customHeight="1">
      <c r="A75" s="78"/>
      <c r="B75" s="139" t="s">
        <v>143</v>
      </c>
      <c r="C75" s="140">
        <f t="shared" si="13"/>
        <v>4</v>
      </c>
      <c r="D75" s="104">
        <v>0</v>
      </c>
      <c r="E75" s="104">
        <v>0</v>
      </c>
      <c r="F75" s="106">
        <v>4</v>
      </c>
      <c r="G75" s="106">
        <v>2</v>
      </c>
      <c r="H75" s="107">
        <f>+SUM(I75:J75)</f>
        <v>23</v>
      </c>
      <c r="I75" s="108">
        <v>4</v>
      </c>
      <c r="J75" s="105">
        <v>19</v>
      </c>
      <c r="K75" s="107">
        <v>16</v>
      </c>
      <c r="L75" s="77"/>
    </row>
    <row r="76" spans="1:12" ht="19.5" customHeight="1">
      <c r="A76" s="78"/>
      <c r="B76" s="139" t="s">
        <v>144</v>
      </c>
      <c r="C76" s="140">
        <f t="shared" si="13"/>
        <v>4</v>
      </c>
      <c r="D76" s="105">
        <v>1</v>
      </c>
      <c r="E76" s="104">
        <v>0</v>
      </c>
      <c r="F76" s="106">
        <v>3</v>
      </c>
      <c r="G76" s="106">
        <v>2</v>
      </c>
      <c r="H76" s="107">
        <f>+SUM(I76:J76)</f>
        <v>42</v>
      </c>
      <c r="I76" s="108">
        <v>9</v>
      </c>
      <c r="J76" s="105">
        <v>33</v>
      </c>
      <c r="K76" s="107">
        <v>19</v>
      </c>
      <c r="L76" s="77"/>
    </row>
    <row r="77" spans="1:12" ht="19.5" customHeight="1">
      <c r="A77" s="78"/>
      <c r="B77" s="79" t="s">
        <v>145</v>
      </c>
      <c r="C77" s="149">
        <f t="shared" si="13"/>
        <v>0</v>
      </c>
      <c r="D77" s="150">
        <v>0</v>
      </c>
      <c r="E77" s="192">
        <v>0</v>
      </c>
      <c r="F77" s="104">
        <v>0</v>
      </c>
      <c r="G77" s="104">
        <v>0</v>
      </c>
      <c r="H77" s="107">
        <f>+SUM(I77:J77)</f>
        <v>14</v>
      </c>
      <c r="I77" s="108">
        <v>5</v>
      </c>
      <c r="J77" s="105">
        <v>9</v>
      </c>
      <c r="K77" s="107">
        <v>8</v>
      </c>
      <c r="L77" s="77"/>
    </row>
    <row r="78" spans="1:12" ht="19.5" customHeight="1">
      <c r="A78" s="94" t="s">
        <v>227</v>
      </c>
      <c r="B78" s="95"/>
      <c r="C78" s="134">
        <f t="shared" si="13"/>
        <v>4</v>
      </c>
      <c r="D78" s="104">
        <v>0</v>
      </c>
      <c r="E78" s="104">
        <v>0</v>
      </c>
      <c r="F78" s="100">
        <f>SUM(F79:F82)</f>
        <v>4</v>
      </c>
      <c r="G78" s="100">
        <f>+SUM(G79:G82)</f>
        <v>3</v>
      </c>
      <c r="H78" s="101">
        <f>SUM(H79:H82)</f>
        <v>12</v>
      </c>
      <c r="I78" s="102">
        <f>SUM(I79:I82)</f>
        <v>0</v>
      </c>
      <c r="J78" s="97">
        <f>SUM(J79:J82)</f>
        <v>12</v>
      </c>
      <c r="K78" s="101">
        <f>SUM(K79:K82)</f>
        <v>7</v>
      </c>
      <c r="L78" s="77"/>
    </row>
    <row r="79" spans="1:12" ht="19.5" customHeight="1">
      <c r="A79" s="78"/>
      <c r="B79" s="139" t="s">
        <v>146</v>
      </c>
      <c r="C79" s="140">
        <f t="shared" si="13"/>
        <v>3</v>
      </c>
      <c r="D79" s="104">
        <v>0</v>
      </c>
      <c r="E79" s="104">
        <v>0</v>
      </c>
      <c r="F79" s="106">
        <v>3</v>
      </c>
      <c r="G79" s="106">
        <v>2</v>
      </c>
      <c r="H79" s="107">
        <f>+SUM(I79:J79)</f>
        <v>3</v>
      </c>
      <c r="I79" s="104">
        <v>0</v>
      </c>
      <c r="J79" s="105">
        <v>3</v>
      </c>
      <c r="K79" s="107">
        <v>4</v>
      </c>
      <c r="L79" s="77"/>
    </row>
    <row r="80" spans="1:12" ht="19.5" customHeight="1">
      <c r="A80" s="78"/>
      <c r="B80" s="139" t="s">
        <v>147</v>
      </c>
      <c r="C80" s="140">
        <f t="shared" si="13"/>
        <v>0</v>
      </c>
      <c r="D80" s="104">
        <v>0</v>
      </c>
      <c r="E80" s="104">
        <v>0</v>
      </c>
      <c r="F80" s="104">
        <v>0</v>
      </c>
      <c r="G80" s="104">
        <v>0</v>
      </c>
      <c r="H80" s="107">
        <f>+SUM(I80:J80)</f>
        <v>3</v>
      </c>
      <c r="I80" s="104">
        <v>0</v>
      </c>
      <c r="J80" s="105">
        <v>3</v>
      </c>
      <c r="K80" s="107">
        <v>1</v>
      </c>
      <c r="L80" s="77"/>
    </row>
    <row r="81" spans="1:12" ht="19.5" customHeight="1">
      <c r="A81" s="78"/>
      <c r="B81" s="139" t="s">
        <v>148</v>
      </c>
      <c r="C81" s="140">
        <f t="shared" si="13"/>
        <v>1</v>
      </c>
      <c r="D81" s="104">
        <v>0</v>
      </c>
      <c r="E81" s="104">
        <v>0</v>
      </c>
      <c r="F81" s="106">
        <v>1</v>
      </c>
      <c r="G81" s="106">
        <v>1</v>
      </c>
      <c r="H81" s="107">
        <f>+SUM(I81:J81)</f>
        <v>3</v>
      </c>
      <c r="I81" s="104">
        <v>0</v>
      </c>
      <c r="J81" s="105">
        <v>3</v>
      </c>
      <c r="K81" s="107">
        <v>1</v>
      </c>
      <c r="L81" s="77"/>
    </row>
    <row r="82" spans="1:12" ht="19.5" customHeight="1">
      <c r="A82" s="193"/>
      <c r="B82" s="194" t="s">
        <v>149</v>
      </c>
      <c r="C82" s="149">
        <f t="shared" si="13"/>
        <v>0</v>
      </c>
      <c r="D82" s="150">
        <v>0</v>
      </c>
      <c r="E82" s="192">
        <v>0</v>
      </c>
      <c r="F82" s="104">
        <v>0</v>
      </c>
      <c r="G82" s="104">
        <v>0</v>
      </c>
      <c r="H82" s="195">
        <f>+SUM(I82:J82)</f>
        <v>3</v>
      </c>
      <c r="I82" s="196">
        <v>0</v>
      </c>
      <c r="J82" s="197">
        <v>3</v>
      </c>
      <c r="K82" s="198">
        <v>1</v>
      </c>
      <c r="L82" s="77"/>
    </row>
    <row r="83" spans="1:12" ht="19.5" customHeight="1">
      <c r="A83" s="146" t="s">
        <v>228</v>
      </c>
      <c r="B83" s="79"/>
      <c r="C83" s="134">
        <f t="shared" si="13"/>
        <v>1</v>
      </c>
      <c r="D83" s="104">
        <v>0</v>
      </c>
      <c r="E83" s="104">
        <v>0</v>
      </c>
      <c r="F83" s="199">
        <f>SUM(F84:F88)</f>
        <v>1</v>
      </c>
      <c r="G83" s="200">
        <v>0</v>
      </c>
      <c r="H83" s="136">
        <f>SUM(H84:H88)</f>
        <v>31</v>
      </c>
      <c r="I83" s="162">
        <f>SUM(I84:I88)</f>
        <v>5</v>
      </c>
      <c r="J83" s="105">
        <f>SUM(J84:J88)</f>
        <v>26</v>
      </c>
      <c r="K83" s="136">
        <f>SUM(K84:K88)</f>
        <v>19</v>
      </c>
      <c r="L83" s="77"/>
    </row>
    <row r="84" spans="1:12" ht="19.5" customHeight="1">
      <c r="A84" s="78"/>
      <c r="B84" s="139" t="s">
        <v>150</v>
      </c>
      <c r="C84" s="140">
        <f t="shared" si="13"/>
        <v>1</v>
      </c>
      <c r="D84" s="104">
        <v>0</v>
      </c>
      <c r="E84" s="104">
        <v>0</v>
      </c>
      <c r="F84" s="106">
        <v>1</v>
      </c>
      <c r="G84" s="104">
        <v>0</v>
      </c>
      <c r="H84" s="107">
        <f>+SUM(I84:J84)</f>
        <v>16</v>
      </c>
      <c r="I84" s="162">
        <v>3</v>
      </c>
      <c r="J84" s="105">
        <v>13</v>
      </c>
      <c r="K84" s="107">
        <v>11</v>
      </c>
      <c r="L84" s="77"/>
    </row>
    <row r="85" spans="1:12" ht="19.5" customHeight="1">
      <c r="A85" s="78"/>
      <c r="B85" s="139" t="s">
        <v>151</v>
      </c>
      <c r="C85" s="140">
        <f t="shared" si="13"/>
        <v>0</v>
      </c>
      <c r="D85" s="104">
        <v>0</v>
      </c>
      <c r="E85" s="104">
        <v>0</v>
      </c>
      <c r="F85" s="104">
        <v>0</v>
      </c>
      <c r="G85" s="104">
        <v>0</v>
      </c>
      <c r="H85" s="107">
        <f>+SUM(I85:J85)</f>
        <v>2</v>
      </c>
      <c r="I85" s="104">
        <v>0</v>
      </c>
      <c r="J85" s="105">
        <v>2</v>
      </c>
      <c r="K85" s="107">
        <v>2</v>
      </c>
      <c r="L85" s="77"/>
    </row>
    <row r="86" spans="1:12" ht="19.5" customHeight="1">
      <c r="A86" s="78"/>
      <c r="B86" s="139" t="s">
        <v>152</v>
      </c>
      <c r="C86" s="140">
        <f t="shared" si="13"/>
        <v>0</v>
      </c>
      <c r="D86" s="104">
        <v>0</v>
      </c>
      <c r="E86" s="104">
        <v>0</v>
      </c>
      <c r="F86" s="104">
        <v>0</v>
      </c>
      <c r="G86" s="104">
        <v>0</v>
      </c>
      <c r="H86" s="107">
        <f>+SUM(I86:J86)</f>
        <v>7</v>
      </c>
      <c r="I86" s="162">
        <v>1</v>
      </c>
      <c r="J86" s="105">
        <v>6</v>
      </c>
      <c r="K86" s="107">
        <v>3</v>
      </c>
      <c r="L86" s="77"/>
    </row>
    <row r="87" spans="1:12" ht="19.5" customHeight="1">
      <c r="A87" s="78"/>
      <c r="B87" s="139" t="s">
        <v>153</v>
      </c>
      <c r="C87" s="140">
        <f t="shared" si="13"/>
        <v>0</v>
      </c>
      <c r="D87" s="104">
        <v>0</v>
      </c>
      <c r="E87" s="104">
        <v>0</v>
      </c>
      <c r="F87" s="104">
        <v>0</v>
      </c>
      <c r="G87" s="104">
        <v>0</v>
      </c>
      <c r="H87" s="107">
        <f>+SUM(I87:J87)</f>
        <v>3</v>
      </c>
      <c r="I87" s="162">
        <v>1</v>
      </c>
      <c r="J87" s="105">
        <v>2</v>
      </c>
      <c r="K87" s="107">
        <v>1</v>
      </c>
      <c r="L87" s="77"/>
    </row>
    <row r="88" spans="1:12" ht="19.5" customHeight="1">
      <c r="A88" s="78"/>
      <c r="B88" s="79" t="s">
        <v>154</v>
      </c>
      <c r="C88" s="149">
        <f t="shared" si="13"/>
        <v>0</v>
      </c>
      <c r="D88" s="104">
        <v>0</v>
      </c>
      <c r="E88" s="154">
        <v>0</v>
      </c>
      <c r="F88" s="104">
        <v>0</v>
      </c>
      <c r="G88" s="104">
        <v>0</v>
      </c>
      <c r="H88" s="107">
        <f>+SUM(I88:J88)</f>
        <v>3</v>
      </c>
      <c r="I88" s="104">
        <v>0</v>
      </c>
      <c r="J88" s="105">
        <v>3</v>
      </c>
      <c r="K88" s="107">
        <v>2</v>
      </c>
      <c r="L88" s="77"/>
    </row>
    <row r="89" spans="1:12" ht="19.5" customHeight="1">
      <c r="A89" s="110" t="s">
        <v>229</v>
      </c>
      <c r="B89" s="87"/>
      <c r="C89" s="155">
        <f>+C90+C98+C103</f>
        <v>14</v>
      </c>
      <c r="D89" s="157">
        <f aca="true" t="shared" si="14" ref="D89:K89">+D90+D98+D103</f>
        <v>2</v>
      </c>
      <c r="E89" s="201">
        <f t="shared" si="14"/>
        <v>0</v>
      </c>
      <c r="F89" s="156">
        <f t="shared" si="14"/>
        <v>12</v>
      </c>
      <c r="G89" s="202">
        <f t="shared" si="14"/>
        <v>3</v>
      </c>
      <c r="H89" s="155">
        <f t="shared" si="14"/>
        <v>133</v>
      </c>
      <c r="I89" s="156">
        <f t="shared" si="14"/>
        <v>9</v>
      </c>
      <c r="J89" s="202">
        <f t="shared" si="14"/>
        <v>124</v>
      </c>
      <c r="K89" s="203">
        <f t="shared" si="14"/>
        <v>74</v>
      </c>
      <c r="L89" s="77"/>
    </row>
    <row r="90" spans="1:12" ht="19.5" customHeight="1">
      <c r="A90" s="143" t="s">
        <v>230</v>
      </c>
      <c r="B90" s="95"/>
      <c r="C90" s="134">
        <f aca="true" t="shared" si="15" ref="C90:C108">D90+F90</f>
        <v>5</v>
      </c>
      <c r="D90" s="104">
        <v>0</v>
      </c>
      <c r="E90" s="104">
        <v>0</v>
      </c>
      <c r="F90" s="144">
        <f>SUM(F91:F97)</f>
        <v>5</v>
      </c>
      <c r="G90" s="200">
        <v>0</v>
      </c>
      <c r="H90" s="118">
        <f>SUM(H91:H97)</f>
        <v>69</v>
      </c>
      <c r="I90" s="102">
        <f>SUM(I91:I97)</f>
        <v>6</v>
      </c>
      <c r="J90" s="97">
        <f>SUM(J91:J97)</f>
        <v>63</v>
      </c>
      <c r="K90" s="145">
        <f>SUM(K91:K97)</f>
        <v>39</v>
      </c>
      <c r="L90" s="77"/>
    </row>
    <row r="91" spans="1:12" ht="19.5" customHeight="1">
      <c r="A91" s="146"/>
      <c r="B91" s="139" t="s">
        <v>155</v>
      </c>
      <c r="C91" s="140">
        <f t="shared" si="15"/>
        <v>2</v>
      </c>
      <c r="D91" s="104">
        <v>0</v>
      </c>
      <c r="E91" s="104">
        <v>0</v>
      </c>
      <c r="F91" s="147">
        <v>2</v>
      </c>
      <c r="G91" s="104">
        <v>0</v>
      </c>
      <c r="H91" s="107">
        <f aca="true" t="shared" si="16" ref="H91:H97">+SUM(I91:J91)</f>
        <v>33</v>
      </c>
      <c r="I91" s="162">
        <v>5</v>
      </c>
      <c r="J91" s="105">
        <v>28</v>
      </c>
      <c r="K91" s="148">
        <v>17</v>
      </c>
      <c r="L91" s="77"/>
    </row>
    <row r="92" spans="1:12" ht="19.5" customHeight="1">
      <c r="A92" s="146"/>
      <c r="B92" s="139" t="s">
        <v>156</v>
      </c>
      <c r="C92" s="140">
        <f t="shared" si="15"/>
        <v>0</v>
      </c>
      <c r="D92" s="104">
        <v>0</v>
      </c>
      <c r="E92" s="104">
        <v>0</v>
      </c>
      <c r="F92" s="104">
        <v>0</v>
      </c>
      <c r="G92" s="104">
        <v>0</v>
      </c>
      <c r="H92" s="107">
        <f t="shared" si="16"/>
        <v>2</v>
      </c>
      <c r="I92" s="104">
        <v>0</v>
      </c>
      <c r="J92" s="105">
        <v>2</v>
      </c>
      <c r="K92" s="148">
        <v>1</v>
      </c>
      <c r="L92" s="77"/>
    </row>
    <row r="93" spans="1:12" ht="19.5" customHeight="1">
      <c r="A93" s="146"/>
      <c r="B93" s="139" t="s">
        <v>157</v>
      </c>
      <c r="C93" s="140">
        <f t="shared" si="15"/>
        <v>0</v>
      </c>
      <c r="D93" s="104">
        <v>0</v>
      </c>
      <c r="E93" s="104">
        <v>0</v>
      </c>
      <c r="F93" s="104">
        <v>0</v>
      </c>
      <c r="G93" s="104">
        <v>0</v>
      </c>
      <c r="H93" s="107">
        <f t="shared" si="16"/>
        <v>4</v>
      </c>
      <c r="I93" s="104">
        <v>0</v>
      </c>
      <c r="J93" s="105">
        <v>4</v>
      </c>
      <c r="K93" s="148">
        <v>2</v>
      </c>
      <c r="L93" s="77"/>
    </row>
    <row r="94" spans="1:12" ht="19.5" customHeight="1">
      <c r="A94" s="146"/>
      <c r="B94" s="139" t="s">
        <v>158</v>
      </c>
      <c r="C94" s="140">
        <f t="shared" si="15"/>
        <v>1</v>
      </c>
      <c r="D94" s="104">
        <v>0</v>
      </c>
      <c r="E94" s="104">
        <v>0</v>
      </c>
      <c r="F94" s="147">
        <v>1</v>
      </c>
      <c r="G94" s="104">
        <v>0</v>
      </c>
      <c r="H94" s="107">
        <f t="shared" si="16"/>
        <v>7</v>
      </c>
      <c r="I94" s="104">
        <v>0</v>
      </c>
      <c r="J94" s="105">
        <v>7</v>
      </c>
      <c r="K94" s="148">
        <v>6</v>
      </c>
      <c r="L94" s="77"/>
    </row>
    <row r="95" spans="1:12" ht="19.5" customHeight="1">
      <c r="A95" s="146"/>
      <c r="B95" s="139" t="s">
        <v>159</v>
      </c>
      <c r="C95" s="140">
        <f t="shared" si="15"/>
        <v>1</v>
      </c>
      <c r="D95" s="104">
        <v>0</v>
      </c>
      <c r="E95" s="104">
        <v>0</v>
      </c>
      <c r="F95" s="147">
        <v>1</v>
      </c>
      <c r="G95" s="104">
        <v>0</v>
      </c>
      <c r="H95" s="107">
        <f t="shared" si="16"/>
        <v>10</v>
      </c>
      <c r="I95" s="104">
        <v>0</v>
      </c>
      <c r="J95" s="105">
        <v>10</v>
      </c>
      <c r="K95" s="148">
        <v>7</v>
      </c>
      <c r="L95" s="77"/>
    </row>
    <row r="96" spans="1:12" ht="19.5" customHeight="1">
      <c r="A96" s="146"/>
      <c r="B96" s="139" t="s">
        <v>160</v>
      </c>
      <c r="C96" s="140">
        <f t="shared" si="15"/>
        <v>1</v>
      </c>
      <c r="D96" s="104">
        <v>0</v>
      </c>
      <c r="E96" s="104">
        <v>0</v>
      </c>
      <c r="F96" s="147">
        <v>1</v>
      </c>
      <c r="G96" s="104">
        <v>0</v>
      </c>
      <c r="H96" s="107">
        <f t="shared" si="16"/>
        <v>9</v>
      </c>
      <c r="I96" s="104">
        <v>0</v>
      </c>
      <c r="J96" s="105">
        <v>9</v>
      </c>
      <c r="K96" s="148">
        <v>4</v>
      </c>
      <c r="L96" s="77"/>
    </row>
    <row r="97" spans="1:12" ht="19.5" customHeight="1">
      <c r="A97" s="146"/>
      <c r="B97" s="79" t="s">
        <v>161</v>
      </c>
      <c r="C97" s="149">
        <f t="shared" si="15"/>
        <v>0</v>
      </c>
      <c r="D97" s="150">
        <v>0</v>
      </c>
      <c r="E97" s="192">
        <v>0</v>
      </c>
      <c r="F97" s="104">
        <v>0</v>
      </c>
      <c r="G97" s="104">
        <v>0</v>
      </c>
      <c r="H97" s="107">
        <f t="shared" si="16"/>
        <v>4</v>
      </c>
      <c r="I97" s="162">
        <v>1</v>
      </c>
      <c r="J97" s="105">
        <v>3</v>
      </c>
      <c r="K97" s="148">
        <v>2</v>
      </c>
      <c r="L97" s="77"/>
    </row>
    <row r="98" spans="1:12" ht="19.5" customHeight="1">
      <c r="A98" s="143" t="s">
        <v>231</v>
      </c>
      <c r="B98" s="95"/>
      <c r="C98" s="134">
        <f t="shared" si="15"/>
        <v>4</v>
      </c>
      <c r="D98" s="104">
        <v>0</v>
      </c>
      <c r="E98" s="104">
        <v>0</v>
      </c>
      <c r="F98" s="144">
        <f>SUM(F99:F102)</f>
        <v>4</v>
      </c>
      <c r="G98" s="144">
        <f>+SUM(G99:G102)</f>
        <v>2</v>
      </c>
      <c r="H98" s="118">
        <f>SUM(H99:H102)</f>
        <v>19</v>
      </c>
      <c r="I98" s="102">
        <f>SUM(I99:I102)</f>
        <v>1</v>
      </c>
      <c r="J98" s="97">
        <f>SUM(J99:J102)</f>
        <v>18</v>
      </c>
      <c r="K98" s="145">
        <f>SUM(K99:K102)</f>
        <v>8</v>
      </c>
      <c r="L98" s="77"/>
    </row>
    <row r="99" spans="1:12" ht="19.5" customHeight="1">
      <c r="A99" s="146"/>
      <c r="B99" s="139" t="s">
        <v>162</v>
      </c>
      <c r="C99" s="140">
        <f t="shared" si="15"/>
        <v>1</v>
      </c>
      <c r="D99" s="104">
        <v>0</v>
      </c>
      <c r="E99" s="104">
        <v>0</v>
      </c>
      <c r="F99" s="147">
        <v>1</v>
      </c>
      <c r="G99" s="104">
        <v>0</v>
      </c>
      <c r="H99" s="107">
        <f>+SUM(I99:J99)</f>
        <v>6</v>
      </c>
      <c r="I99" s="162">
        <v>1</v>
      </c>
      <c r="J99" s="105">
        <v>5</v>
      </c>
      <c r="K99" s="148">
        <v>2</v>
      </c>
      <c r="L99" s="77"/>
    </row>
    <row r="100" spans="1:12" ht="19.5" customHeight="1">
      <c r="A100" s="146"/>
      <c r="B100" s="139" t="s">
        <v>163</v>
      </c>
      <c r="C100" s="140">
        <f t="shared" si="15"/>
        <v>2</v>
      </c>
      <c r="D100" s="104">
        <v>0</v>
      </c>
      <c r="E100" s="104">
        <v>0</v>
      </c>
      <c r="F100" s="147">
        <v>2</v>
      </c>
      <c r="G100" s="147">
        <v>1</v>
      </c>
      <c r="H100" s="107">
        <f>+SUM(I100:J100)</f>
        <v>5</v>
      </c>
      <c r="I100" s="104">
        <v>0</v>
      </c>
      <c r="J100" s="105">
        <v>5</v>
      </c>
      <c r="K100" s="148">
        <v>3</v>
      </c>
      <c r="L100" s="77"/>
    </row>
    <row r="101" spans="1:12" ht="19.5" customHeight="1">
      <c r="A101" s="146"/>
      <c r="B101" s="139" t="s">
        <v>164</v>
      </c>
      <c r="C101" s="140">
        <f t="shared" si="15"/>
        <v>0</v>
      </c>
      <c r="D101" s="104">
        <v>0</v>
      </c>
      <c r="E101" s="104">
        <v>0</v>
      </c>
      <c r="F101" s="104">
        <v>0</v>
      </c>
      <c r="G101" s="104">
        <v>0</v>
      </c>
      <c r="H101" s="107">
        <f>+SUM(I101:J101)</f>
        <v>2</v>
      </c>
      <c r="I101" s="104">
        <v>0</v>
      </c>
      <c r="J101" s="105">
        <v>2</v>
      </c>
      <c r="K101" s="104">
        <v>0</v>
      </c>
      <c r="L101" s="77"/>
    </row>
    <row r="102" spans="1:12" ht="19.5" customHeight="1">
      <c r="A102" s="146"/>
      <c r="B102" s="79" t="s">
        <v>165</v>
      </c>
      <c r="C102" s="149">
        <f t="shared" si="15"/>
        <v>1</v>
      </c>
      <c r="D102" s="104">
        <v>0</v>
      </c>
      <c r="E102" s="192">
        <v>0</v>
      </c>
      <c r="F102" s="147">
        <v>1</v>
      </c>
      <c r="G102" s="147">
        <v>1</v>
      </c>
      <c r="H102" s="107">
        <f>+SUM(I102:J102)</f>
        <v>6</v>
      </c>
      <c r="I102" s="104">
        <v>0</v>
      </c>
      <c r="J102" s="105">
        <v>6</v>
      </c>
      <c r="K102" s="148">
        <v>3</v>
      </c>
      <c r="L102" s="77"/>
    </row>
    <row r="103" spans="1:12" ht="19.5" customHeight="1">
      <c r="A103" s="143" t="s">
        <v>232</v>
      </c>
      <c r="B103" s="95"/>
      <c r="C103" s="134">
        <f t="shared" si="15"/>
        <v>5</v>
      </c>
      <c r="D103" s="144">
        <f>SUM(D104:D108)</f>
        <v>2</v>
      </c>
      <c r="E103" s="104">
        <v>0</v>
      </c>
      <c r="F103" s="144">
        <f>SUM(F104:F108)</f>
        <v>3</v>
      </c>
      <c r="G103" s="144">
        <f>+SUM(G104:G108)</f>
        <v>1</v>
      </c>
      <c r="H103" s="118">
        <f>SUM(H104:H108)</f>
        <v>45</v>
      </c>
      <c r="I103" s="102">
        <f>SUM(I104:I108)</f>
        <v>2</v>
      </c>
      <c r="J103" s="97">
        <f>SUM(J104:J108)</f>
        <v>43</v>
      </c>
      <c r="K103" s="145">
        <f>SUM(K104:K108)</f>
        <v>27</v>
      </c>
      <c r="L103" s="77"/>
    </row>
    <row r="104" spans="1:12" ht="19.5" customHeight="1">
      <c r="A104" s="146"/>
      <c r="B104" s="139" t="s">
        <v>233</v>
      </c>
      <c r="C104" s="140">
        <f t="shared" si="15"/>
        <v>2</v>
      </c>
      <c r="D104" s="105">
        <v>1</v>
      </c>
      <c r="E104" s="104">
        <v>0</v>
      </c>
      <c r="F104" s="147">
        <v>1</v>
      </c>
      <c r="G104" s="104">
        <v>0</v>
      </c>
      <c r="H104" s="107">
        <f>+SUM(I104:J104)</f>
        <v>19</v>
      </c>
      <c r="I104" s="104">
        <v>1</v>
      </c>
      <c r="J104" s="105">
        <v>18</v>
      </c>
      <c r="K104" s="148">
        <v>10</v>
      </c>
      <c r="L104" s="77"/>
    </row>
    <row r="105" spans="1:12" ht="19.5" customHeight="1">
      <c r="A105" s="146"/>
      <c r="B105" s="139" t="s">
        <v>166</v>
      </c>
      <c r="C105" s="140">
        <f t="shared" si="15"/>
        <v>0</v>
      </c>
      <c r="D105" s="104">
        <v>0</v>
      </c>
      <c r="E105" s="104">
        <v>0</v>
      </c>
      <c r="F105" s="104">
        <v>0</v>
      </c>
      <c r="G105" s="104">
        <v>0</v>
      </c>
      <c r="H105" s="107">
        <f>+SUM(I105:J105)</f>
        <v>3</v>
      </c>
      <c r="I105" s="104">
        <v>0</v>
      </c>
      <c r="J105" s="105">
        <v>3</v>
      </c>
      <c r="K105" s="148">
        <v>2</v>
      </c>
      <c r="L105" s="77"/>
    </row>
    <row r="106" spans="1:12" ht="19.5" customHeight="1">
      <c r="A106" s="146"/>
      <c r="B106" s="139" t="s">
        <v>167</v>
      </c>
      <c r="C106" s="140">
        <f t="shared" si="15"/>
        <v>1</v>
      </c>
      <c r="D106" s="104">
        <v>0</v>
      </c>
      <c r="E106" s="104">
        <v>0</v>
      </c>
      <c r="F106" s="147">
        <v>1</v>
      </c>
      <c r="G106" s="104">
        <v>1</v>
      </c>
      <c r="H106" s="107">
        <f>+SUM(I106:J106)</f>
        <v>16</v>
      </c>
      <c r="I106" s="104">
        <v>0</v>
      </c>
      <c r="J106" s="105">
        <v>16</v>
      </c>
      <c r="K106" s="148">
        <v>10</v>
      </c>
      <c r="L106" s="77"/>
    </row>
    <row r="107" spans="1:12" ht="19.5" customHeight="1">
      <c r="A107" s="146"/>
      <c r="B107" s="139" t="s">
        <v>168</v>
      </c>
      <c r="C107" s="140">
        <f t="shared" si="15"/>
        <v>1</v>
      </c>
      <c r="D107" s="104">
        <v>0</v>
      </c>
      <c r="E107" s="104">
        <v>0</v>
      </c>
      <c r="F107" s="147">
        <v>1</v>
      </c>
      <c r="G107" s="104">
        <v>0</v>
      </c>
      <c r="H107" s="107">
        <f>+SUM(I107:J107)</f>
        <v>3</v>
      </c>
      <c r="I107" s="104">
        <v>0</v>
      </c>
      <c r="J107" s="105">
        <v>3</v>
      </c>
      <c r="K107" s="148">
        <v>2</v>
      </c>
      <c r="L107" s="77"/>
    </row>
    <row r="108" spans="1:12" ht="19.5" customHeight="1">
      <c r="A108" s="204"/>
      <c r="B108" s="205" t="s">
        <v>169</v>
      </c>
      <c r="C108" s="165">
        <f t="shared" si="15"/>
        <v>1</v>
      </c>
      <c r="D108" s="206">
        <v>1</v>
      </c>
      <c r="E108" s="154">
        <v>0</v>
      </c>
      <c r="F108" s="104">
        <v>0</v>
      </c>
      <c r="G108" s="207">
        <v>0</v>
      </c>
      <c r="H108" s="107">
        <f>+SUM(I108:J108)</f>
        <v>4</v>
      </c>
      <c r="I108" s="208">
        <v>1</v>
      </c>
      <c r="J108" s="209">
        <v>3</v>
      </c>
      <c r="K108" s="210">
        <v>3</v>
      </c>
      <c r="L108" s="77"/>
    </row>
    <row r="109" spans="1:12" ht="19.5" customHeight="1">
      <c r="A109" s="211" t="s">
        <v>234</v>
      </c>
      <c r="B109" s="129"/>
      <c r="C109" s="212">
        <f>+C110+C117</f>
        <v>7</v>
      </c>
      <c r="D109" s="157">
        <f aca="true" t="shared" si="17" ref="D109:K109">+D110+D117</f>
        <v>1</v>
      </c>
      <c r="E109" s="104">
        <f t="shared" si="17"/>
        <v>0</v>
      </c>
      <c r="F109" s="156">
        <f t="shared" si="17"/>
        <v>6</v>
      </c>
      <c r="G109" s="213">
        <f t="shared" si="17"/>
        <v>4</v>
      </c>
      <c r="H109" s="173">
        <f t="shared" si="17"/>
        <v>85</v>
      </c>
      <c r="I109" s="156">
        <f t="shared" si="17"/>
        <v>11</v>
      </c>
      <c r="J109" s="213">
        <f t="shared" si="17"/>
        <v>74</v>
      </c>
      <c r="K109" s="214">
        <f t="shared" si="17"/>
        <v>49</v>
      </c>
      <c r="L109" s="77"/>
    </row>
    <row r="110" spans="1:12" ht="19.5" customHeight="1">
      <c r="A110" s="94" t="s">
        <v>235</v>
      </c>
      <c r="B110" s="95"/>
      <c r="C110" s="134">
        <f aca="true" t="shared" si="18" ref="C110:C117">D110+F110</f>
        <v>4</v>
      </c>
      <c r="D110" s="100">
        <f>SUM(D111:D116)</f>
        <v>1</v>
      </c>
      <c r="E110" s="115">
        <v>0</v>
      </c>
      <c r="F110" s="100">
        <f aca="true" t="shared" si="19" ref="F110:K110">SUM(F111:F116)</f>
        <v>3</v>
      </c>
      <c r="G110" s="100">
        <f t="shared" si="19"/>
        <v>1</v>
      </c>
      <c r="H110" s="118">
        <f t="shared" si="19"/>
        <v>52</v>
      </c>
      <c r="I110" s="102">
        <f t="shared" si="19"/>
        <v>5</v>
      </c>
      <c r="J110" s="97">
        <f t="shared" si="19"/>
        <v>47</v>
      </c>
      <c r="K110" s="101">
        <f t="shared" si="19"/>
        <v>33</v>
      </c>
      <c r="L110" s="77"/>
    </row>
    <row r="111" spans="1:12" ht="19.5" customHeight="1">
      <c r="A111" s="78"/>
      <c r="B111" s="139" t="s">
        <v>170</v>
      </c>
      <c r="C111" s="140">
        <f t="shared" si="18"/>
        <v>2</v>
      </c>
      <c r="D111" s="104">
        <v>0</v>
      </c>
      <c r="E111" s="104">
        <v>0</v>
      </c>
      <c r="F111" s="106">
        <v>2</v>
      </c>
      <c r="G111" s="104">
        <v>0</v>
      </c>
      <c r="H111" s="136">
        <f aca="true" t="shared" si="20" ref="H111:H117">+SUM(I111:J111)</f>
        <v>14</v>
      </c>
      <c r="I111" s="162">
        <v>3</v>
      </c>
      <c r="J111" s="105">
        <v>11</v>
      </c>
      <c r="K111" s="107">
        <v>5</v>
      </c>
      <c r="L111" s="77"/>
    </row>
    <row r="112" spans="1:12" ht="19.5" customHeight="1">
      <c r="A112" s="78"/>
      <c r="B112" s="139" t="s">
        <v>171</v>
      </c>
      <c r="C112" s="140">
        <f t="shared" si="18"/>
        <v>2</v>
      </c>
      <c r="D112" s="105">
        <v>1</v>
      </c>
      <c r="E112" s="104">
        <v>0</v>
      </c>
      <c r="F112" s="106">
        <v>1</v>
      </c>
      <c r="G112" s="106">
        <v>1</v>
      </c>
      <c r="H112" s="136">
        <f t="shared" si="20"/>
        <v>12</v>
      </c>
      <c r="I112" s="162">
        <v>1</v>
      </c>
      <c r="J112" s="105">
        <v>11</v>
      </c>
      <c r="K112" s="107">
        <v>11</v>
      </c>
      <c r="L112" s="77"/>
    </row>
    <row r="113" spans="1:12" ht="19.5" customHeight="1">
      <c r="A113" s="78"/>
      <c r="B113" s="139" t="s">
        <v>172</v>
      </c>
      <c r="C113" s="140">
        <f t="shared" si="18"/>
        <v>0</v>
      </c>
      <c r="D113" s="104">
        <v>0</v>
      </c>
      <c r="E113" s="104">
        <v>0</v>
      </c>
      <c r="F113" s="104">
        <v>0</v>
      </c>
      <c r="G113" s="104">
        <v>0</v>
      </c>
      <c r="H113" s="136">
        <f t="shared" si="20"/>
        <v>4</v>
      </c>
      <c r="I113" s="162">
        <v>1</v>
      </c>
      <c r="J113" s="105">
        <v>3</v>
      </c>
      <c r="K113" s="107">
        <v>4</v>
      </c>
      <c r="L113" s="77"/>
    </row>
    <row r="114" spans="1:12" ht="19.5" customHeight="1">
      <c r="A114" s="78"/>
      <c r="B114" s="139" t="s">
        <v>173</v>
      </c>
      <c r="C114" s="140">
        <f t="shared" si="18"/>
        <v>0</v>
      </c>
      <c r="D114" s="104">
        <v>0</v>
      </c>
      <c r="E114" s="104">
        <v>0</v>
      </c>
      <c r="F114" s="104">
        <v>0</v>
      </c>
      <c r="G114" s="104">
        <v>0</v>
      </c>
      <c r="H114" s="136">
        <f t="shared" si="20"/>
        <v>8</v>
      </c>
      <c r="I114" s="104">
        <v>0</v>
      </c>
      <c r="J114" s="105">
        <v>8</v>
      </c>
      <c r="K114" s="107">
        <v>4</v>
      </c>
      <c r="L114" s="77"/>
    </row>
    <row r="115" spans="1:12" ht="19.5" customHeight="1">
      <c r="A115" s="78"/>
      <c r="B115" s="139" t="s">
        <v>174</v>
      </c>
      <c r="C115" s="140">
        <f t="shared" si="18"/>
        <v>0</v>
      </c>
      <c r="D115" s="104">
        <v>0</v>
      </c>
      <c r="E115" s="104">
        <v>0</v>
      </c>
      <c r="F115" s="104">
        <v>0</v>
      </c>
      <c r="G115" s="104">
        <v>0</v>
      </c>
      <c r="H115" s="136">
        <f t="shared" si="20"/>
        <v>7</v>
      </c>
      <c r="I115" s="104">
        <v>0</v>
      </c>
      <c r="J115" s="105">
        <v>7</v>
      </c>
      <c r="K115" s="107">
        <v>4</v>
      </c>
      <c r="L115" s="77"/>
    </row>
    <row r="116" spans="1:12" ht="19.5" customHeight="1">
      <c r="A116" s="193"/>
      <c r="B116" s="194" t="s">
        <v>175</v>
      </c>
      <c r="C116" s="149">
        <f t="shared" si="18"/>
        <v>0</v>
      </c>
      <c r="D116" s="150">
        <v>0</v>
      </c>
      <c r="E116" s="104">
        <v>0</v>
      </c>
      <c r="F116" s="196">
        <v>0</v>
      </c>
      <c r="G116" s="104">
        <v>0</v>
      </c>
      <c r="H116" s="215">
        <f t="shared" si="20"/>
        <v>7</v>
      </c>
      <c r="I116" s="196">
        <v>0</v>
      </c>
      <c r="J116" s="197">
        <v>7</v>
      </c>
      <c r="K116" s="198">
        <v>5</v>
      </c>
      <c r="L116" s="77"/>
    </row>
    <row r="117" spans="1:12" ht="19.5" customHeight="1">
      <c r="A117" s="146" t="s">
        <v>236</v>
      </c>
      <c r="B117" s="79" t="s">
        <v>237</v>
      </c>
      <c r="C117" s="114">
        <f t="shared" si="18"/>
        <v>3</v>
      </c>
      <c r="D117" s="104">
        <v>0</v>
      </c>
      <c r="E117" s="123">
        <v>0</v>
      </c>
      <c r="F117" s="147">
        <v>3</v>
      </c>
      <c r="G117" s="216">
        <v>3</v>
      </c>
      <c r="H117" s="107">
        <f t="shared" si="20"/>
        <v>33</v>
      </c>
      <c r="I117" s="162">
        <v>6</v>
      </c>
      <c r="J117" s="105">
        <v>27</v>
      </c>
      <c r="K117" s="148">
        <v>16</v>
      </c>
      <c r="L117" s="183"/>
    </row>
    <row r="118" spans="1:12" ht="19.5" customHeight="1">
      <c r="A118" s="110" t="s">
        <v>238</v>
      </c>
      <c r="B118" s="87"/>
      <c r="C118" s="88">
        <f>+C119+C120+C127</f>
        <v>12</v>
      </c>
      <c r="D118" s="112">
        <f aca="true" t="shared" si="21" ref="D118:K118">+D119+D120+D127</f>
        <v>1</v>
      </c>
      <c r="E118" s="104">
        <f t="shared" si="21"/>
        <v>0</v>
      </c>
      <c r="F118" s="89">
        <f t="shared" si="21"/>
        <v>11</v>
      </c>
      <c r="G118" s="88">
        <f t="shared" si="21"/>
        <v>10</v>
      </c>
      <c r="H118" s="91">
        <f t="shared" si="21"/>
        <v>142</v>
      </c>
      <c r="I118" s="89">
        <f t="shared" si="21"/>
        <v>18</v>
      </c>
      <c r="J118" s="88">
        <f t="shared" si="21"/>
        <v>124</v>
      </c>
      <c r="K118" s="217">
        <f t="shared" si="21"/>
        <v>79</v>
      </c>
      <c r="L118" s="183"/>
    </row>
    <row r="119" spans="1:12" ht="19.5" customHeight="1">
      <c r="A119" s="143" t="s">
        <v>239</v>
      </c>
      <c r="B119" s="95" t="s">
        <v>240</v>
      </c>
      <c r="C119" s="114">
        <f aca="true" t="shared" si="22" ref="C119:C131">D119+F119</f>
        <v>3</v>
      </c>
      <c r="D119" s="144">
        <v>1</v>
      </c>
      <c r="E119" s="115">
        <v>0</v>
      </c>
      <c r="F119" s="144">
        <v>2</v>
      </c>
      <c r="G119" s="144">
        <v>1</v>
      </c>
      <c r="H119" s="107">
        <f>+SUM(I119:J119)</f>
        <v>47</v>
      </c>
      <c r="I119" s="102">
        <v>8</v>
      </c>
      <c r="J119" s="97">
        <v>39</v>
      </c>
      <c r="K119" s="145">
        <v>26</v>
      </c>
      <c r="L119" s="183"/>
    </row>
    <row r="120" spans="1:12" ht="19.5" customHeight="1">
      <c r="A120" s="143" t="s">
        <v>241</v>
      </c>
      <c r="B120" s="95"/>
      <c r="C120" s="134">
        <f t="shared" si="22"/>
        <v>4</v>
      </c>
      <c r="D120" s="135">
        <v>0</v>
      </c>
      <c r="E120" s="115">
        <v>0</v>
      </c>
      <c r="F120" s="144">
        <f aca="true" t="shared" si="23" ref="F120:K120">SUM(F121:F126)</f>
        <v>4</v>
      </c>
      <c r="G120" s="144">
        <f t="shared" si="23"/>
        <v>4</v>
      </c>
      <c r="H120" s="118">
        <f t="shared" si="23"/>
        <v>54</v>
      </c>
      <c r="I120" s="102">
        <f t="shared" si="23"/>
        <v>7</v>
      </c>
      <c r="J120" s="97">
        <f t="shared" si="23"/>
        <v>47</v>
      </c>
      <c r="K120" s="145">
        <f t="shared" si="23"/>
        <v>27</v>
      </c>
      <c r="L120" s="183"/>
    </row>
    <row r="121" spans="1:12" ht="19.5" customHeight="1">
      <c r="A121" s="146"/>
      <c r="B121" s="139" t="s">
        <v>176</v>
      </c>
      <c r="C121" s="140">
        <f t="shared" si="22"/>
        <v>1</v>
      </c>
      <c r="D121" s="104">
        <v>0</v>
      </c>
      <c r="E121" s="104">
        <v>0</v>
      </c>
      <c r="F121" s="147">
        <v>1</v>
      </c>
      <c r="G121" s="147">
        <v>1</v>
      </c>
      <c r="H121" s="107">
        <f aca="true" t="shared" si="24" ref="H121:H126">+SUM(I121:J121)</f>
        <v>21</v>
      </c>
      <c r="I121" s="162">
        <v>2</v>
      </c>
      <c r="J121" s="105">
        <v>19</v>
      </c>
      <c r="K121" s="148">
        <v>9</v>
      </c>
      <c r="L121" s="183"/>
    </row>
    <row r="122" spans="1:12" ht="19.5" customHeight="1">
      <c r="A122" s="146"/>
      <c r="B122" s="139" t="s">
        <v>177</v>
      </c>
      <c r="C122" s="140">
        <f t="shared" si="22"/>
        <v>1</v>
      </c>
      <c r="D122" s="104">
        <v>0</v>
      </c>
      <c r="E122" s="104">
        <v>0</v>
      </c>
      <c r="F122" s="147">
        <v>1</v>
      </c>
      <c r="G122" s="104">
        <v>1</v>
      </c>
      <c r="H122" s="107">
        <f t="shared" si="24"/>
        <v>5</v>
      </c>
      <c r="I122" s="104">
        <v>0</v>
      </c>
      <c r="J122" s="105">
        <v>5</v>
      </c>
      <c r="K122" s="148">
        <v>3</v>
      </c>
      <c r="L122" s="183"/>
    </row>
    <row r="123" spans="1:12" ht="19.5" customHeight="1">
      <c r="A123" s="146"/>
      <c r="B123" s="139" t="s">
        <v>178</v>
      </c>
      <c r="C123" s="140">
        <f t="shared" si="22"/>
        <v>0</v>
      </c>
      <c r="D123" s="104">
        <v>0</v>
      </c>
      <c r="E123" s="104">
        <v>0</v>
      </c>
      <c r="F123" s="104">
        <v>0</v>
      </c>
      <c r="G123" s="104">
        <v>0</v>
      </c>
      <c r="H123" s="107">
        <f t="shared" si="24"/>
        <v>8</v>
      </c>
      <c r="I123" s="162">
        <v>2</v>
      </c>
      <c r="J123" s="105">
        <v>6</v>
      </c>
      <c r="K123" s="148">
        <v>5</v>
      </c>
      <c r="L123" s="183"/>
    </row>
    <row r="124" spans="1:12" ht="19.5" customHeight="1">
      <c r="A124" s="146"/>
      <c r="B124" s="139" t="s">
        <v>152</v>
      </c>
      <c r="C124" s="140">
        <f t="shared" si="22"/>
        <v>1</v>
      </c>
      <c r="D124" s="104">
        <v>0</v>
      </c>
      <c r="E124" s="104">
        <v>0</v>
      </c>
      <c r="F124" s="147">
        <v>1</v>
      </c>
      <c r="G124" s="104">
        <v>1</v>
      </c>
      <c r="H124" s="107">
        <f t="shared" si="24"/>
        <v>6</v>
      </c>
      <c r="I124" s="104">
        <v>0</v>
      </c>
      <c r="J124" s="105">
        <v>6</v>
      </c>
      <c r="K124" s="148">
        <v>2</v>
      </c>
      <c r="L124" s="183"/>
    </row>
    <row r="125" spans="1:12" ht="19.5" customHeight="1">
      <c r="A125" s="146"/>
      <c r="B125" s="139" t="s">
        <v>179</v>
      </c>
      <c r="C125" s="140">
        <f t="shared" si="22"/>
        <v>0</v>
      </c>
      <c r="D125" s="104">
        <v>0</v>
      </c>
      <c r="E125" s="104">
        <v>0</v>
      </c>
      <c r="F125" s="104">
        <v>0</v>
      </c>
      <c r="G125" s="104">
        <v>0</v>
      </c>
      <c r="H125" s="107">
        <f t="shared" si="24"/>
        <v>10</v>
      </c>
      <c r="I125" s="162">
        <v>3</v>
      </c>
      <c r="J125" s="105">
        <v>7</v>
      </c>
      <c r="K125" s="148">
        <v>3</v>
      </c>
      <c r="L125" s="183"/>
    </row>
    <row r="126" spans="1:12" ht="19.5" customHeight="1">
      <c r="A126" s="146"/>
      <c r="B126" s="79" t="s">
        <v>180</v>
      </c>
      <c r="C126" s="149">
        <f t="shared" si="22"/>
        <v>1</v>
      </c>
      <c r="D126" s="104">
        <v>0</v>
      </c>
      <c r="E126" s="104">
        <v>0</v>
      </c>
      <c r="F126" s="147">
        <v>1</v>
      </c>
      <c r="G126" s="147">
        <v>1</v>
      </c>
      <c r="H126" s="107">
        <f t="shared" si="24"/>
        <v>4</v>
      </c>
      <c r="I126" s="104">
        <v>0</v>
      </c>
      <c r="J126" s="105">
        <v>4</v>
      </c>
      <c r="K126" s="148">
        <v>5</v>
      </c>
      <c r="L126" s="183"/>
    </row>
    <row r="127" spans="1:12" ht="19.5" customHeight="1">
      <c r="A127" s="143" t="s">
        <v>242</v>
      </c>
      <c r="B127" s="95"/>
      <c r="C127" s="134">
        <f t="shared" si="22"/>
        <v>5</v>
      </c>
      <c r="D127" s="135">
        <v>0</v>
      </c>
      <c r="E127" s="115">
        <v>0</v>
      </c>
      <c r="F127" s="144">
        <f aca="true" t="shared" si="25" ref="F127:K127">SUM(F128:F131)</f>
        <v>5</v>
      </c>
      <c r="G127" s="144">
        <f t="shared" si="25"/>
        <v>5</v>
      </c>
      <c r="H127" s="118">
        <f t="shared" si="25"/>
        <v>41</v>
      </c>
      <c r="I127" s="102">
        <f t="shared" si="25"/>
        <v>3</v>
      </c>
      <c r="J127" s="97">
        <f t="shared" si="25"/>
        <v>38</v>
      </c>
      <c r="K127" s="145">
        <f t="shared" si="25"/>
        <v>26</v>
      </c>
      <c r="L127" s="183"/>
    </row>
    <row r="128" spans="1:12" ht="19.5" customHeight="1">
      <c r="A128" s="146"/>
      <c r="B128" s="139" t="s">
        <v>181</v>
      </c>
      <c r="C128" s="140">
        <f t="shared" si="22"/>
        <v>1</v>
      </c>
      <c r="D128" s="104">
        <v>0</v>
      </c>
      <c r="E128" s="104">
        <v>0</v>
      </c>
      <c r="F128" s="147">
        <v>1</v>
      </c>
      <c r="G128" s="147">
        <v>1</v>
      </c>
      <c r="H128" s="107">
        <f>+SUM(I128:J128)</f>
        <v>6</v>
      </c>
      <c r="I128" s="104">
        <v>1</v>
      </c>
      <c r="J128" s="105">
        <v>5</v>
      </c>
      <c r="K128" s="148">
        <v>2</v>
      </c>
      <c r="L128" s="183"/>
    </row>
    <row r="129" spans="1:12" ht="19.5" customHeight="1">
      <c r="A129" s="146"/>
      <c r="B129" s="139" t="s">
        <v>182</v>
      </c>
      <c r="C129" s="140">
        <f t="shared" si="22"/>
        <v>0</v>
      </c>
      <c r="D129" s="104">
        <v>0</v>
      </c>
      <c r="E129" s="104">
        <v>0</v>
      </c>
      <c r="F129" s="104">
        <v>0</v>
      </c>
      <c r="G129" s="104">
        <v>0</v>
      </c>
      <c r="H129" s="107">
        <f>+SUM(I129:J129)</f>
        <v>7</v>
      </c>
      <c r="I129" s="104">
        <v>0</v>
      </c>
      <c r="J129" s="105">
        <v>7</v>
      </c>
      <c r="K129" s="148">
        <v>6</v>
      </c>
      <c r="L129" s="183"/>
    </row>
    <row r="130" spans="1:12" ht="19.5" customHeight="1">
      <c r="A130" s="146"/>
      <c r="B130" s="139" t="s">
        <v>183</v>
      </c>
      <c r="C130" s="140">
        <f t="shared" si="22"/>
        <v>3</v>
      </c>
      <c r="D130" s="104">
        <v>0</v>
      </c>
      <c r="E130" s="104">
        <v>0</v>
      </c>
      <c r="F130" s="147">
        <v>3</v>
      </c>
      <c r="G130" s="147">
        <v>3</v>
      </c>
      <c r="H130" s="107">
        <f>+SUM(I130:J130)</f>
        <v>12</v>
      </c>
      <c r="I130" s="162">
        <v>2</v>
      </c>
      <c r="J130" s="105">
        <v>10</v>
      </c>
      <c r="K130" s="148">
        <v>12</v>
      </c>
      <c r="L130" s="183"/>
    </row>
    <row r="131" spans="1:12" ht="19.5" customHeight="1">
      <c r="A131" s="204"/>
      <c r="B131" s="218" t="s">
        <v>184</v>
      </c>
      <c r="C131" s="177">
        <f t="shared" si="22"/>
        <v>1</v>
      </c>
      <c r="D131" s="178">
        <v>0</v>
      </c>
      <c r="E131" s="154">
        <v>0</v>
      </c>
      <c r="F131" s="206">
        <v>1</v>
      </c>
      <c r="G131" s="206">
        <v>1</v>
      </c>
      <c r="H131" s="219">
        <f>+SUM(I131:J131)</f>
        <v>16</v>
      </c>
      <c r="I131" s="220">
        <v>0</v>
      </c>
      <c r="J131" s="209">
        <v>16</v>
      </c>
      <c r="K131" s="210">
        <v>6</v>
      </c>
      <c r="L131" s="183"/>
    </row>
    <row r="132" spans="1:11" ht="19.5" customHeight="1">
      <c r="A132" s="183"/>
      <c r="B132" s="183"/>
      <c r="C132" s="221"/>
      <c r="D132" s="221"/>
      <c r="E132" s="221"/>
      <c r="F132" s="221"/>
      <c r="G132" s="221"/>
      <c r="H132" s="221"/>
      <c r="I132" s="221"/>
      <c r="J132" s="221"/>
      <c r="K132" s="221"/>
    </row>
    <row r="133" spans="3:11" ht="17.25">
      <c r="C133" s="222"/>
      <c r="D133" s="222"/>
      <c r="E133" s="222"/>
      <c r="F133" s="222"/>
      <c r="G133" s="222"/>
      <c r="H133" s="222"/>
      <c r="I133" s="222"/>
      <c r="J133" s="222"/>
      <c r="K133" s="222" t="s">
        <v>185</v>
      </c>
    </row>
    <row r="134" spans="3:11" ht="17.25">
      <c r="C134" s="222"/>
      <c r="D134" s="222"/>
      <c r="E134" s="222"/>
      <c r="F134" s="222"/>
      <c r="G134" s="222"/>
      <c r="H134" s="222"/>
      <c r="I134" s="222"/>
      <c r="J134" s="222"/>
      <c r="K134" s="222"/>
    </row>
    <row r="135" spans="3:11" ht="17.25">
      <c r="C135" s="222"/>
      <c r="D135" s="222"/>
      <c r="E135" s="222"/>
      <c r="F135" s="222"/>
      <c r="G135" s="222"/>
      <c r="H135" s="222"/>
      <c r="I135" s="222"/>
      <c r="J135" s="222"/>
      <c r="K135" s="222"/>
    </row>
    <row r="136" spans="3:11" ht="17.25">
      <c r="C136" s="222"/>
      <c r="D136" s="222"/>
      <c r="E136" s="222"/>
      <c r="F136" s="222"/>
      <c r="G136" s="222"/>
      <c r="H136" s="222"/>
      <c r="I136" s="222"/>
      <c r="J136" s="222"/>
      <c r="K136" s="222"/>
    </row>
    <row r="137" spans="3:11" ht="17.25">
      <c r="C137" s="222"/>
      <c r="D137" s="222"/>
      <c r="E137" s="222"/>
      <c r="F137" s="222"/>
      <c r="G137" s="222"/>
      <c r="H137" s="222"/>
      <c r="I137" s="222"/>
      <c r="J137" s="222"/>
      <c r="K137" s="222"/>
    </row>
    <row r="138" spans="3:11" ht="17.25">
      <c r="C138" s="222"/>
      <c r="D138" s="222"/>
      <c r="E138" s="222"/>
      <c r="F138" s="222"/>
      <c r="G138" s="222"/>
      <c r="H138" s="222"/>
      <c r="I138" s="222"/>
      <c r="J138" s="222"/>
      <c r="K138" s="222"/>
    </row>
    <row r="139" spans="3:11" ht="17.25">
      <c r="C139" s="222"/>
      <c r="D139" s="222"/>
      <c r="E139" s="222"/>
      <c r="F139" s="222"/>
      <c r="G139" s="222"/>
      <c r="H139" s="222"/>
      <c r="I139" s="222"/>
      <c r="J139" s="222"/>
      <c r="K139" s="222"/>
    </row>
    <row r="140" spans="3:11" ht="17.25">
      <c r="C140" s="222"/>
      <c r="D140" s="222"/>
      <c r="E140" s="222"/>
      <c r="F140" s="222"/>
      <c r="G140" s="222"/>
      <c r="H140" s="222"/>
      <c r="I140" s="222"/>
      <c r="J140" s="222"/>
      <c r="K140" s="222"/>
    </row>
    <row r="141" spans="3:11" ht="17.25">
      <c r="C141" s="222"/>
      <c r="D141" s="222"/>
      <c r="E141" s="222"/>
      <c r="F141" s="222"/>
      <c r="G141" s="222"/>
      <c r="H141" s="222"/>
      <c r="I141" s="222"/>
      <c r="J141" s="222"/>
      <c r="K141" s="222"/>
    </row>
    <row r="142" spans="3:11" ht="17.25">
      <c r="C142" s="222"/>
      <c r="D142" s="222"/>
      <c r="E142" s="222"/>
      <c r="F142" s="222"/>
      <c r="G142" s="222"/>
      <c r="H142" s="222"/>
      <c r="I142" s="222"/>
      <c r="J142" s="222"/>
      <c r="K142" s="222"/>
    </row>
    <row r="143" spans="3:11" ht="17.25">
      <c r="C143" s="222"/>
      <c r="D143" s="222"/>
      <c r="E143" s="222"/>
      <c r="F143" s="222"/>
      <c r="G143" s="222"/>
      <c r="H143" s="222"/>
      <c r="I143" s="222"/>
      <c r="J143" s="222"/>
      <c r="K143" s="222"/>
    </row>
    <row r="144" spans="3:11" ht="17.25">
      <c r="C144" s="222"/>
      <c r="D144" s="222"/>
      <c r="E144" s="222"/>
      <c r="F144" s="222"/>
      <c r="G144" s="222"/>
      <c r="H144" s="222"/>
      <c r="I144" s="222"/>
      <c r="J144" s="222"/>
      <c r="K144" s="222"/>
    </row>
    <row r="145" spans="3:11" ht="17.25">
      <c r="C145" s="222"/>
      <c r="D145" s="222"/>
      <c r="E145" s="222"/>
      <c r="F145" s="222"/>
      <c r="G145" s="222"/>
      <c r="H145" s="222"/>
      <c r="I145" s="222"/>
      <c r="J145" s="222"/>
      <c r="K145" s="222"/>
    </row>
    <row r="146" spans="3:11" ht="17.25">
      <c r="C146" s="222"/>
      <c r="D146" s="222"/>
      <c r="E146" s="222"/>
      <c r="F146" s="222"/>
      <c r="G146" s="222"/>
      <c r="H146" s="222"/>
      <c r="I146" s="222"/>
      <c r="J146" s="222"/>
      <c r="K146" s="222"/>
    </row>
    <row r="147" spans="3:11" ht="17.25">
      <c r="C147" s="222"/>
      <c r="D147" s="222"/>
      <c r="E147" s="222"/>
      <c r="F147" s="222"/>
      <c r="G147" s="222"/>
      <c r="H147" s="222"/>
      <c r="I147" s="222"/>
      <c r="J147" s="222"/>
      <c r="K147" s="222"/>
    </row>
    <row r="148" spans="3:11" ht="17.25">
      <c r="C148" s="222"/>
      <c r="D148" s="222"/>
      <c r="E148" s="222"/>
      <c r="F148" s="222"/>
      <c r="G148" s="222"/>
      <c r="H148" s="222"/>
      <c r="I148" s="222"/>
      <c r="J148" s="222"/>
      <c r="K148" s="222"/>
    </row>
    <row r="149" spans="3:11" ht="17.25">
      <c r="C149" s="222"/>
      <c r="D149" s="222"/>
      <c r="E149" s="222"/>
      <c r="F149" s="222"/>
      <c r="G149" s="222"/>
      <c r="H149" s="222"/>
      <c r="I149" s="222"/>
      <c r="J149" s="222"/>
      <c r="K149" s="222"/>
    </row>
    <row r="150" spans="3:11" ht="17.25">
      <c r="C150" s="222"/>
      <c r="D150" s="222"/>
      <c r="E150" s="222"/>
      <c r="F150" s="222"/>
      <c r="G150" s="222"/>
      <c r="H150" s="222"/>
      <c r="I150" s="222"/>
      <c r="J150" s="222"/>
      <c r="K150" s="222"/>
    </row>
    <row r="151" spans="3:11" ht="17.25">
      <c r="C151" s="222"/>
      <c r="D151" s="222"/>
      <c r="E151" s="222"/>
      <c r="F151" s="222"/>
      <c r="G151" s="222"/>
      <c r="H151" s="222"/>
      <c r="I151" s="222"/>
      <c r="J151" s="222"/>
      <c r="K151" s="222"/>
    </row>
    <row r="152" spans="3:11" ht="17.25">
      <c r="C152" s="222"/>
      <c r="D152" s="222"/>
      <c r="E152" s="222"/>
      <c r="F152" s="222"/>
      <c r="G152" s="222"/>
      <c r="H152" s="222"/>
      <c r="I152" s="222"/>
      <c r="J152" s="222"/>
      <c r="K152" s="222"/>
    </row>
    <row r="153" spans="3:11" ht="17.25">
      <c r="C153" s="223"/>
      <c r="D153" s="223"/>
      <c r="E153" s="223"/>
      <c r="F153" s="223"/>
      <c r="G153" s="223"/>
      <c r="H153" s="223"/>
      <c r="I153" s="223"/>
      <c r="J153" s="223"/>
      <c r="K153" s="223"/>
    </row>
    <row r="154" spans="3:11" ht="17.25">
      <c r="C154" s="223"/>
      <c r="D154" s="223"/>
      <c r="E154" s="223"/>
      <c r="F154" s="223"/>
      <c r="G154" s="223"/>
      <c r="H154" s="223"/>
      <c r="I154" s="223"/>
      <c r="J154" s="223"/>
      <c r="K154" s="223"/>
    </row>
    <row r="155" spans="3:11" ht="17.25">
      <c r="C155" s="223"/>
      <c r="D155" s="223"/>
      <c r="E155" s="223"/>
      <c r="F155" s="223"/>
      <c r="G155" s="223"/>
      <c r="H155" s="223"/>
      <c r="I155" s="223"/>
      <c r="J155" s="223"/>
      <c r="K155" s="223"/>
    </row>
    <row r="156" spans="3:11" ht="17.25">
      <c r="C156" s="223"/>
      <c r="D156" s="223"/>
      <c r="E156" s="223"/>
      <c r="F156" s="223"/>
      <c r="G156" s="223"/>
      <c r="H156" s="223"/>
      <c r="I156" s="223"/>
      <c r="J156" s="223"/>
      <c r="K156" s="223"/>
    </row>
    <row r="157" spans="3:11" ht="17.25">
      <c r="C157" s="223"/>
      <c r="D157" s="223"/>
      <c r="E157" s="223"/>
      <c r="F157" s="223"/>
      <c r="G157" s="223"/>
      <c r="H157" s="223"/>
      <c r="I157" s="223"/>
      <c r="J157" s="223"/>
      <c r="K157" s="223"/>
    </row>
    <row r="158" spans="3:11" ht="17.25">
      <c r="C158" s="223"/>
      <c r="D158" s="223"/>
      <c r="E158" s="223"/>
      <c r="F158" s="223"/>
      <c r="G158" s="223"/>
      <c r="H158" s="223"/>
      <c r="I158" s="223"/>
      <c r="J158" s="223"/>
      <c r="K158" s="223"/>
    </row>
    <row r="159" spans="3:11" ht="17.25">
      <c r="C159" s="223"/>
      <c r="D159" s="223"/>
      <c r="E159" s="223"/>
      <c r="F159" s="223"/>
      <c r="G159" s="223"/>
      <c r="H159" s="223"/>
      <c r="I159" s="223"/>
      <c r="J159" s="223"/>
      <c r="K159" s="223"/>
    </row>
    <row r="160" spans="3:11" ht="17.25">
      <c r="C160" s="223"/>
      <c r="D160" s="223"/>
      <c r="E160" s="223"/>
      <c r="F160" s="223"/>
      <c r="G160" s="223"/>
      <c r="H160" s="223"/>
      <c r="I160" s="223"/>
      <c r="J160" s="223"/>
      <c r="K160" s="223"/>
    </row>
    <row r="161" spans="3:11" ht="17.25">
      <c r="C161" s="223"/>
      <c r="D161" s="223"/>
      <c r="E161" s="223"/>
      <c r="F161" s="223"/>
      <c r="G161" s="223"/>
      <c r="H161" s="223"/>
      <c r="I161" s="223"/>
      <c r="J161" s="223"/>
      <c r="K161" s="223"/>
    </row>
    <row r="162" spans="3:11" ht="17.25">
      <c r="C162" s="223"/>
      <c r="D162" s="223"/>
      <c r="E162" s="223"/>
      <c r="F162" s="223"/>
      <c r="G162" s="223"/>
      <c r="H162" s="223"/>
      <c r="I162" s="223"/>
      <c r="J162" s="223"/>
      <c r="K162" s="223"/>
    </row>
    <row r="163" spans="3:11" ht="17.25">
      <c r="C163" s="223"/>
      <c r="D163" s="223"/>
      <c r="E163" s="223"/>
      <c r="F163" s="223"/>
      <c r="G163" s="223"/>
      <c r="H163" s="223"/>
      <c r="I163" s="223"/>
      <c r="J163" s="223"/>
      <c r="K163" s="223"/>
    </row>
    <row r="164" spans="3:11" ht="17.25">
      <c r="C164" s="223"/>
      <c r="D164" s="223"/>
      <c r="E164" s="223"/>
      <c r="F164" s="223"/>
      <c r="G164" s="223"/>
      <c r="H164" s="223"/>
      <c r="I164" s="223"/>
      <c r="J164" s="223"/>
      <c r="K164" s="223"/>
    </row>
    <row r="165" spans="3:11" ht="17.25">
      <c r="C165" s="223"/>
      <c r="D165" s="223"/>
      <c r="E165" s="223"/>
      <c r="F165" s="223"/>
      <c r="G165" s="223"/>
      <c r="H165" s="223"/>
      <c r="I165" s="223"/>
      <c r="J165" s="223"/>
      <c r="K165" s="223"/>
    </row>
    <row r="166" spans="3:11" ht="17.25">
      <c r="C166" s="223"/>
      <c r="D166" s="223"/>
      <c r="E166" s="223"/>
      <c r="F166" s="223"/>
      <c r="G166" s="223"/>
      <c r="H166" s="223"/>
      <c r="I166" s="223"/>
      <c r="J166" s="223"/>
      <c r="K166" s="223"/>
    </row>
    <row r="167" spans="3:11" ht="17.25">
      <c r="C167" s="223"/>
      <c r="D167" s="223"/>
      <c r="E167" s="223"/>
      <c r="F167" s="223"/>
      <c r="G167" s="223"/>
      <c r="H167" s="223"/>
      <c r="I167" s="223"/>
      <c r="J167" s="223"/>
      <c r="K167" s="223"/>
    </row>
    <row r="168" spans="3:11" ht="17.25">
      <c r="C168" s="223"/>
      <c r="D168" s="223"/>
      <c r="E168" s="223"/>
      <c r="F168" s="223"/>
      <c r="G168" s="223"/>
      <c r="H168" s="223"/>
      <c r="I168" s="223"/>
      <c r="J168" s="223"/>
      <c r="K168" s="223"/>
    </row>
  </sheetData>
  <sheetProtection sheet="1" objects="1" scenarios="1"/>
  <mergeCells count="6">
    <mergeCell ref="K71:K73"/>
    <mergeCell ref="C3:F4"/>
    <mergeCell ref="H3:J4"/>
    <mergeCell ref="K3:K5"/>
    <mergeCell ref="C71:F72"/>
    <mergeCell ref="H71:J72"/>
  </mergeCells>
  <printOptions horizontalCentered="1" verticalCentered="1"/>
  <pageMargins left="0.5" right="0.2" top="0.5" bottom="0.5" header="0" footer="0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139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3.5"/>
  <cols>
    <col min="1" max="2" width="10.75390625" style="228" customWidth="1"/>
    <col min="3" max="8" width="8.125" style="228" customWidth="1"/>
    <col min="9" max="9" width="9.375" style="228" customWidth="1"/>
    <col min="10" max="10" width="8.125" style="228" hidden="1" customWidth="1"/>
    <col min="11" max="15" width="8.125" style="228" customWidth="1"/>
    <col min="16" max="16" width="8.25390625" style="228" customWidth="1"/>
    <col min="17" max="248" width="10.75390625" style="228" customWidth="1"/>
    <col min="249" max="16384" width="10.75390625" style="229" customWidth="1"/>
  </cols>
  <sheetData>
    <row r="1" spans="1:16" ht="21.75" customHeight="1">
      <c r="A1" s="224" t="s">
        <v>13</v>
      </c>
      <c r="B1" s="224" t="s">
        <v>247</v>
      </c>
      <c r="C1" s="225"/>
      <c r="D1" s="225"/>
      <c r="E1" s="225"/>
      <c r="F1" s="225"/>
      <c r="G1" s="226"/>
      <c r="H1" s="226"/>
      <c r="I1" s="227"/>
      <c r="J1" s="227"/>
      <c r="K1" s="227"/>
      <c r="L1" s="226"/>
      <c r="M1" s="226"/>
      <c r="N1" s="226"/>
      <c r="O1" s="226"/>
      <c r="P1" s="226"/>
    </row>
    <row r="2" spans="1:16" ht="16.5" customHeight="1">
      <c r="A2" s="230"/>
      <c r="B2" s="230"/>
      <c r="C2" s="230" t="s">
        <v>243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26"/>
    </row>
    <row r="3" spans="1:17" ht="16.5" customHeight="1">
      <c r="A3" s="824" t="s">
        <v>190</v>
      </c>
      <c r="B3" s="827" t="s">
        <v>191</v>
      </c>
      <c r="C3" s="827" t="s">
        <v>244</v>
      </c>
      <c r="D3" s="819"/>
      <c r="E3" s="819"/>
      <c r="F3" s="819"/>
      <c r="G3" s="819"/>
      <c r="H3" s="833"/>
      <c r="I3" s="830" t="s">
        <v>248</v>
      </c>
      <c r="J3" s="231"/>
      <c r="K3" s="818" t="s">
        <v>245</v>
      </c>
      <c r="L3" s="819"/>
      <c r="M3" s="819"/>
      <c r="N3" s="819"/>
      <c r="O3" s="819"/>
      <c r="P3" s="820"/>
      <c r="Q3" s="232"/>
    </row>
    <row r="4" spans="1:17" ht="16.5" customHeight="1">
      <c r="A4" s="825"/>
      <c r="B4" s="828"/>
      <c r="C4" s="834"/>
      <c r="D4" s="822"/>
      <c r="E4" s="822"/>
      <c r="F4" s="822"/>
      <c r="G4" s="822"/>
      <c r="H4" s="835"/>
      <c r="I4" s="831"/>
      <c r="J4" s="233" t="s">
        <v>102</v>
      </c>
      <c r="K4" s="821"/>
      <c r="L4" s="822"/>
      <c r="M4" s="822"/>
      <c r="N4" s="822"/>
      <c r="O4" s="822"/>
      <c r="P4" s="823"/>
      <c r="Q4" s="234"/>
    </row>
    <row r="5" spans="1:17" ht="16.5" customHeight="1">
      <c r="A5" s="826"/>
      <c r="B5" s="829"/>
      <c r="C5" s="235" t="s">
        <v>100</v>
      </c>
      <c r="D5" s="236" t="s">
        <v>101</v>
      </c>
      <c r="E5" s="236" t="s">
        <v>93</v>
      </c>
      <c r="F5" s="237" t="s">
        <v>102</v>
      </c>
      <c r="G5" s="238" t="s">
        <v>97</v>
      </c>
      <c r="H5" s="239" t="s">
        <v>72</v>
      </c>
      <c r="I5" s="832"/>
      <c r="J5" s="233" t="s">
        <v>246</v>
      </c>
      <c r="K5" s="235" t="s">
        <v>100</v>
      </c>
      <c r="L5" s="236" t="s">
        <v>101</v>
      </c>
      <c r="M5" s="236" t="s">
        <v>93</v>
      </c>
      <c r="N5" s="236" t="s">
        <v>102</v>
      </c>
      <c r="O5" s="236" t="s">
        <v>97</v>
      </c>
      <c r="P5" s="240" t="s">
        <v>72</v>
      </c>
      <c r="Q5" s="232"/>
    </row>
    <row r="6" spans="1:248" s="253" customFormat="1" ht="16.5" customHeight="1">
      <c r="A6" s="241"/>
      <c r="B6" s="242" t="s">
        <v>196</v>
      </c>
      <c r="C6" s="243">
        <f aca="true" t="shared" si="0" ref="C6:P6">+C7+C17+C21+C28+C35+C51+C61+C88+C108+C117</f>
        <v>65117</v>
      </c>
      <c r="D6" s="244">
        <f t="shared" si="0"/>
        <v>11945</v>
      </c>
      <c r="E6" s="244">
        <f t="shared" si="0"/>
        <v>48</v>
      </c>
      <c r="F6" s="245">
        <f t="shared" si="0"/>
        <v>505</v>
      </c>
      <c r="G6" s="246">
        <f t="shared" si="0"/>
        <v>14462</v>
      </c>
      <c r="H6" s="247">
        <f t="shared" si="0"/>
        <v>38157</v>
      </c>
      <c r="I6" s="248">
        <f t="shared" si="0"/>
        <v>10137</v>
      </c>
      <c r="J6" s="249">
        <f t="shared" si="0"/>
        <v>0</v>
      </c>
      <c r="K6" s="246">
        <f t="shared" si="0"/>
        <v>54980</v>
      </c>
      <c r="L6" s="244">
        <f t="shared" si="0"/>
        <v>1808</v>
      </c>
      <c r="M6" s="244">
        <f t="shared" si="0"/>
        <v>48</v>
      </c>
      <c r="N6" s="244">
        <f t="shared" si="0"/>
        <v>505</v>
      </c>
      <c r="O6" s="246">
        <f t="shared" si="0"/>
        <v>14462</v>
      </c>
      <c r="P6" s="250">
        <f t="shared" si="0"/>
        <v>38157</v>
      </c>
      <c r="Q6" s="251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  <c r="IN6" s="252"/>
    </row>
    <row r="7" spans="1:17" ht="16.5" customHeight="1">
      <c r="A7" s="254" t="s">
        <v>104</v>
      </c>
      <c r="B7" s="255" t="s">
        <v>104</v>
      </c>
      <c r="C7" s="256">
        <f aca="true" t="shared" si="1" ref="C7:I7">SUM(C8:C16)</f>
        <v>19011</v>
      </c>
      <c r="D7" s="257">
        <f t="shared" si="1"/>
        <v>3732</v>
      </c>
      <c r="E7" s="257">
        <f t="shared" si="1"/>
        <v>10</v>
      </c>
      <c r="F7" s="258">
        <f t="shared" si="1"/>
        <v>100</v>
      </c>
      <c r="G7" s="259">
        <f>SUM(G8:G16)</f>
        <v>3517</v>
      </c>
      <c r="H7" s="260">
        <f>SUM(H8:H16)</f>
        <v>11652</v>
      </c>
      <c r="I7" s="261">
        <f t="shared" si="1"/>
        <v>3290</v>
      </c>
      <c r="J7" s="262"/>
      <c r="K7" s="262">
        <f>SUM(K8:K16)</f>
        <v>15721</v>
      </c>
      <c r="L7" s="263">
        <f>SUM(L8:L16)</f>
        <v>442</v>
      </c>
      <c r="M7" s="263">
        <f>SUM(M8:M16)</f>
        <v>10</v>
      </c>
      <c r="N7" s="260">
        <f>SUM(N8:N16)</f>
        <v>100</v>
      </c>
      <c r="O7" s="259">
        <f>SUM(O8:O16)</f>
        <v>3517</v>
      </c>
      <c r="P7" s="264">
        <f>SUM(P8:P16)</f>
        <v>11652</v>
      </c>
      <c r="Q7" s="265"/>
    </row>
    <row r="8" spans="1:17" ht="16.5" customHeight="1">
      <c r="A8" s="266"/>
      <c r="B8" s="267" t="s">
        <v>249</v>
      </c>
      <c r="C8" s="268">
        <f>D8+E8+F8+G8+H8</f>
        <v>1074</v>
      </c>
      <c r="D8" s="269">
        <v>0</v>
      </c>
      <c r="E8" s="269">
        <v>0</v>
      </c>
      <c r="F8" s="269">
        <v>0</v>
      </c>
      <c r="G8" s="270">
        <v>267</v>
      </c>
      <c r="H8" s="271">
        <v>807</v>
      </c>
      <c r="I8" s="272">
        <v>0</v>
      </c>
      <c r="J8" s="273"/>
      <c r="K8" s="273">
        <f aca="true" t="shared" si="2" ref="K8:K16">SUM(L8:P8)</f>
        <v>1074</v>
      </c>
      <c r="L8" s="269">
        <v>0</v>
      </c>
      <c r="M8" s="269">
        <v>0</v>
      </c>
      <c r="N8" s="274">
        <v>0</v>
      </c>
      <c r="O8" s="270">
        <v>267</v>
      </c>
      <c r="P8" s="275">
        <v>807</v>
      </c>
      <c r="Q8" s="265"/>
    </row>
    <row r="9" spans="1:17" ht="16.5" customHeight="1">
      <c r="A9" s="266"/>
      <c r="B9" s="267" t="s">
        <v>250</v>
      </c>
      <c r="C9" s="268">
        <f aca="true" t="shared" si="3" ref="C9:C16">D9+E9+F9+G9+H9</f>
        <v>994</v>
      </c>
      <c r="D9" s="269">
        <v>0</v>
      </c>
      <c r="E9" s="269">
        <v>0</v>
      </c>
      <c r="F9" s="269">
        <v>0</v>
      </c>
      <c r="G9" s="270">
        <v>409</v>
      </c>
      <c r="H9" s="271">
        <v>585</v>
      </c>
      <c r="I9" s="272">
        <v>0</v>
      </c>
      <c r="J9" s="273"/>
      <c r="K9" s="273">
        <f t="shared" si="2"/>
        <v>994</v>
      </c>
      <c r="L9" s="269">
        <v>0</v>
      </c>
      <c r="M9" s="269">
        <v>0</v>
      </c>
      <c r="N9" s="274">
        <v>0</v>
      </c>
      <c r="O9" s="270">
        <v>409</v>
      </c>
      <c r="P9" s="275">
        <v>585</v>
      </c>
      <c r="Q9" s="265"/>
    </row>
    <row r="10" spans="1:17" ht="16.5" customHeight="1">
      <c r="A10" s="266"/>
      <c r="B10" s="267" t="s">
        <v>251</v>
      </c>
      <c r="C10" s="268">
        <f t="shared" si="3"/>
        <v>1675</v>
      </c>
      <c r="D10" s="276">
        <v>300</v>
      </c>
      <c r="E10" s="269">
        <v>0</v>
      </c>
      <c r="F10" s="269">
        <v>0</v>
      </c>
      <c r="G10" s="270">
        <v>216</v>
      </c>
      <c r="H10" s="271">
        <v>1159</v>
      </c>
      <c r="I10" s="277">
        <v>300</v>
      </c>
      <c r="J10" s="273"/>
      <c r="K10" s="273">
        <f t="shared" si="2"/>
        <v>1375</v>
      </c>
      <c r="L10" s="269">
        <v>0</v>
      </c>
      <c r="M10" s="269">
        <v>0</v>
      </c>
      <c r="N10" s="274">
        <v>0</v>
      </c>
      <c r="O10" s="270">
        <v>216</v>
      </c>
      <c r="P10" s="275">
        <v>1159</v>
      </c>
      <c r="Q10" s="265"/>
    </row>
    <row r="11" spans="1:17" ht="16.5" customHeight="1">
      <c r="A11" s="266"/>
      <c r="B11" s="267" t="s">
        <v>252</v>
      </c>
      <c r="C11" s="268">
        <f t="shared" si="3"/>
        <v>1341</v>
      </c>
      <c r="D11" s="269">
        <v>0</v>
      </c>
      <c r="E11" s="269">
        <v>0</v>
      </c>
      <c r="F11" s="269">
        <v>0</v>
      </c>
      <c r="G11" s="270">
        <v>371</v>
      </c>
      <c r="H11" s="271">
        <v>970</v>
      </c>
      <c r="I11" s="272">
        <v>0</v>
      </c>
      <c r="J11" s="273"/>
      <c r="K11" s="273">
        <f t="shared" si="2"/>
        <v>1341</v>
      </c>
      <c r="L11" s="269">
        <v>0</v>
      </c>
      <c r="M11" s="269">
        <v>0</v>
      </c>
      <c r="N11" s="274">
        <v>0</v>
      </c>
      <c r="O11" s="270">
        <v>371</v>
      </c>
      <c r="P11" s="275">
        <v>970</v>
      </c>
      <c r="Q11" s="265"/>
    </row>
    <row r="12" spans="1:17" ht="16.5" customHeight="1">
      <c r="A12" s="266"/>
      <c r="B12" s="267" t="s">
        <v>253</v>
      </c>
      <c r="C12" s="268">
        <f t="shared" si="3"/>
        <v>1566</v>
      </c>
      <c r="D12" s="269">
        <v>0</v>
      </c>
      <c r="E12" s="269">
        <v>0</v>
      </c>
      <c r="F12" s="269">
        <v>0</v>
      </c>
      <c r="G12" s="270">
        <v>506</v>
      </c>
      <c r="H12" s="271">
        <v>1060</v>
      </c>
      <c r="I12" s="272">
        <v>0</v>
      </c>
      <c r="J12" s="273"/>
      <c r="K12" s="273">
        <f t="shared" si="2"/>
        <v>1566</v>
      </c>
      <c r="L12" s="269">
        <v>0</v>
      </c>
      <c r="M12" s="269">
        <v>0</v>
      </c>
      <c r="N12" s="274">
        <v>0</v>
      </c>
      <c r="O12" s="270">
        <v>506</v>
      </c>
      <c r="P12" s="275">
        <v>1060</v>
      </c>
      <c r="Q12" s="265"/>
    </row>
    <row r="13" spans="1:17" ht="16.5" customHeight="1">
      <c r="A13" s="266"/>
      <c r="B13" s="267" t="s">
        <v>254</v>
      </c>
      <c r="C13" s="268">
        <f t="shared" si="3"/>
        <v>1023</v>
      </c>
      <c r="D13" s="269">
        <v>0</v>
      </c>
      <c r="E13" s="269">
        <v>0</v>
      </c>
      <c r="F13" s="269">
        <v>0</v>
      </c>
      <c r="G13" s="270">
        <v>158</v>
      </c>
      <c r="H13" s="271">
        <v>865</v>
      </c>
      <c r="I13" s="272">
        <v>0</v>
      </c>
      <c r="J13" s="273"/>
      <c r="K13" s="273">
        <f t="shared" si="2"/>
        <v>1023</v>
      </c>
      <c r="L13" s="269">
        <v>0</v>
      </c>
      <c r="M13" s="269">
        <v>0</v>
      </c>
      <c r="N13" s="274">
        <v>0</v>
      </c>
      <c r="O13" s="270">
        <v>158</v>
      </c>
      <c r="P13" s="275">
        <v>865</v>
      </c>
      <c r="Q13" s="265"/>
    </row>
    <row r="14" spans="1:17" ht="16.5" customHeight="1">
      <c r="A14" s="266"/>
      <c r="B14" s="267" t="s">
        <v>255</v>
      </c>
      <c r="C14" s="268">
        <f t="shared" si="3"/>
        <v>3744</v>
      </c>
      <c r="D14" s="276">
        <v>1563</v>
      </c>
      <c r="E14" s="269">
        <v>0</v>
      </c>
      <c r="F14" s="269">
        <v>0</v>
      </c>
      <c r="G14" s="270">
        <v>886</v>
      </c>
      <c r="H14" s="271">
        <v>1295</v>
      </c>
      <c r="I14" s="278">
        <v>1167</v>
      </c>
      <c r="J14" s="273"/>
      <c r="K14" s="273">
        <f t="shared" si="2"/>
        <v>2577</v>
      </c>
      <c r="L14" s="279">
        <v>396</v>
      </c>
      <c r="M14" s="269">
        <v>0</v>
      </c>
      <c r="N14" s="274">
        <v>0</v>
      </c>
      <c r="O14" s="270">
        <v>886</v>
      </c>
      <c r="P14" s="275">
        <v>1295</v>
      </c>
      <c r="Q14" s="265"/>
    </row>
    <row r="15" spans="1:17" ht="16.5" customHeight="1">
      <c r="A15" s="266"/>
      <c r="B15" s="267" t="s">
        <v>256</v>
      </c>
      <c r="C15" s="268">
        <f t="shared" si="3"/>
        <v>3908</v>
      </c>
      <c r="D15" s="276">
        <v>46</v>
      </c>
      <c r="E15" s="276">
        <v>10</v>
      </c>
      <c r="F15" s="269">
        <v>0</v>
      </c>
      <c r="G15" s="270">
        <v>345</v>
      </c>
      <c r="H15" s="271">
        <v>3507</v>
      </c>
      <c r="I15" s="272">
        <v>0</v>
      </c>
      <c r="J15" s="273"/>
      <c r="K15" s="273">
        <f t="shared" si="2"/>
        <v>3908</v>
      </c>
      <c r="L15" s="279">
        <v>46</v>
      </c>
      <c r="M15" s="279">
        <v>10</v>
      </c>
      <c r="N15" s="274">
        <v>0</v>
      </c>
      <c r="O15" s="270">
        <v>345</v>
      </c>
      <c r="P15" s="275">
        <v>3507</v>
      </c>
      <c r="Q15" s="265"/>
    </row>
    <row r="16" spans="1:17" ht="16.5" customHeight="1">
      <c r="A16" s="266"/>
      <c r="B16" s="267" t="s">
        <v>257</v>
      </c>
      <c r="C16" s="268">
        <f t="shared" si="3"/>
        <v>3686</v>
      </c>
      <c r="D16" s="276">
        <v>1823</v>
      </c>
      <c r="E16" s="280">
        <v>0</v>
      </c>
      <c r="F16" s="281">
        <v>100</v>
      </c>
      <c r="G16" s="270">
        <v>359</v>
      </c>
      <c r="H16" s="282">
        <v>1404</v>
      </c>
      <c r="I16" s="278">
        <v>1823</v>
      </c>
      <c r="J16" s="273"/>
      <c r="K16" s="273">
        <f t="shared" si="2"/>
        <v>1863</v>
      </c>
      <c r="L16" s="269">
        <v>0</v>
      </c>
      <c r="M16" s="269">
        <v>0</v>
      </c>
      <c r="N16" s="283">
        <v>100</v>
      </c>
      <c r="O16" s="270">
        <v>359</v>
      </c>
      <c r="P16" s="284">
        <v>1404</v>
      </c>
      <c r="Q16" s="265"/>
    </row>
    <row r="17" spans="1:248" s="253" customFormat="1" ht="16.5" customHeight="1">
      <c r="A17" s="285" t="s">
        <v>77</v>
      </c>
      <c r="B17" s="286"/>
      <c r="C17" s="287">
        <f>+SUM(C18:C20)</f>
        <v>9592</v>
      </c>
      <c r="D17" s="288">
        <f aca="true" t="shared" si="4" ref="D17:P17">+SUM(D18:D20)</f>
        <v>821</v>
      </c>
      <c r="E17" s="289">
        <v>0</v>
      </c>
      <c r="F17" s="290">
        <f t="shared" si="4"/>
        <v>59</v>
      </c>
      <c r="G17" s="291">
        <f t="shared" si="4"/>
        <v>2337</v>
      </c>
      <c r="H17" s="292">
        <f t="shared" si="4"/>
        <v>6375</v>
      </c>
      <c r="I17" s="293">
        <f t="shared" si="4"/>
        <v>737</v>
      </c>
      <c r="J17" s="287">
        <f t="shared" si="4"/>
        <v>0</v>
      </c>
      <c r="K17" s="287">
        <f t="shared" si="4"/>
        <v>8855</v>
      </c>
      <c r="L17" s="288">
        <f t="shared" si="4"/>
        <v>84</v>
      </c>
      <c r="M17" s="294">
        <f t="shared" si="4"/>
        <v>0</v>
      </c>
      <c r="N17" s="288">
        <f t="shared" si="4"/>
        <v>59</v>
      </c>
      <c r="O17" s="292">
        <f t="shared" si="4"/>
        <v>2337</v>
      </c>
      <c r="P17" s="295">
        <f t="shared" si="4"/>
        <v>6375</v>
      </c>
      <c r="Q17" s="296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</row>
    <row r="18" spans="1:17" ht="16.5" customHeight="1">
      <c r="A18" s="254" t="s">
        <v>206</v>
      </c>
      <c r="B18" s="255" t="s">
        <v>105</v>
      </c>
      <c r="C18" s="256">
        <f>D18+E18+F18+G18+H18</f>
        <v>4082</v>
      </c>
      <c r="D18" s="269">
        <v>0</v>
      </c>
      <c r="E18" s="297">
        <v>0</v>
      </c>
      <c r="F18" s="269">
        <v>0</v>
      </c>
      <c r="G18" s="259">
        <v>1181</v>
      </c>
      <c r="H18" s="260">
        <v>2901</v>
      </c>
      <c r="I18" s="298">
        <v>0</v>
      </c>
      <c r="J18" s="262"/>
      <c r="K18" s="262">
        <f>SUM(L18:P18)</f>
        <v>4082</v>
      </c>
      <c r="L18" s="269">
        <v>0</v>
      </c>
      <c r="M18" s="297">
        <v>0</v>
      </c>
      <c r="N18" s="274">
        <v>0</v>
      </c>
      <c r="O18" s="259">
        <v>1181</v>
      </c>
      <c r="P18" s="264">
        <v>2901</v>
      </c>
      <c r="Q18" s="265"/>
    </row>
    <row r="19" spans="1:17" ht="16.5" customHeight="1">
      <c r="A19" s="254" t="s">
        <v>207</v>
      </c>
      <c r="B19" s="255" t="s">
        <v>106</v>
      </c>
      <c r="C19" s="256">
        <f>D19+E19+F19+G19+H19</f>
        <v>5098</v>
      </c>
      <c r="D19" s="299">
        <v>821</v>
      </c>
      <c r="E19" s="300">
        <v>0</v>
      </c>
      <c r="F19" s="301">
        <v>59</v>
      </c>
      <c r="G19" s="259">
        <v>1116</v>
      </c>
      <c r="H19" s="302">
        <v>3102</v>
      </c>
      <c r="I19" s="303">
        <v>737</v>
      </c>
      <c r="J19" s="304"/>
      <c r="K19" s="304">
        <f>SUM(L19:P19)</f>
        <v>4361</v>
      </c>
      <c r="L19" s="299">
        <v>84</v>
      </c>
      <c r="M19" s="300">
        <v>0</v>
      </c>
      <c r="N19" s="302">
        <v>59</v>
      </c>
      <c r="O19" s="259">
        <v>1116</v>
      </c>
      <c r="P19" s="305">
        <v>3102</v>
      </c>
      <c r="Q19" s="265"/>
    </row>
    <row r="20" spans="1:17" ht="16.5" customHeight="1">
      <c r="A20" s="306" t="s">
        <v>258</v>
      </c>
      <c r="B20" s="307" t="s">
        <v>107</v>
      </c>
      <c r="C20" s="308">
        <f>D20+E20+F20+G20+H20</f>
        <v>412</v>
      </c>
      <c r="D20" s="269">
        <v>0</v>
      </c>
      <c r="E20" s="309">
        <v>0</v>
      </c>
      <c r="F20" s="269">
        <v>0</v>
      </c>
      <c r="G20" s="310">
        <v>40</v>
      </c>
      <c r="H20" s="311">
        <v>372</v>
      </c>
      <c r="I20" s="312">
        <v>0</v>
      </c>
      <c r="J20" s="313"/>
      <c r="K20" s="313">
        <f>SUM(L20:P20)</f>
        <v>412</v>
      </c>
      <c r="L20" s="269">
        <v>0</v>
      </c>
      <c r="M20" s="309">
        <v>0</v>
      </c>
      <c r="N20" s="274">
        <v>0</v>
      </c>
      <c r="O20" s="310">
        <v>40</v>
      </c>
      <c r="P20" s="314">
        <v>372</v>
      </c>
      <c r="Q20" s="265"/>
    </row>
    <row r="21" spans="1:248" s="253" customFormat="1" ht="16.5" customHeight="1">
      <c r="A21" s="315" t="s">
        <v>78</v>
      </c>
      <c r="B21" s="316"/>
      <c r="C21" s="317">
        <f>+C22+C23+C24+C27</f>
        <v>8017</v>
      </c>
      <c r="D21" s="288">
        <f>+D22+D23+D24+D27</f>
        <v>1482</v>
      </c>
      <c r="E21" s="318">
        <v>0</v>
      </c>
      <c r="F21" s="290">
        <f>+F22+F23+F24+F27</f>
        <v>200</v>
      </c>
      <c r="G21" s="291">
        <f aca="true" t="shared" si="5" ref="G21:P21">+G22+G23+G24+G27</f>
        <v>2226</v>
      </c>
      <c r="H21" s="319">
        <f t="shared" si="5"/>
        <v>4109</v>
      </c>
      <c r="I21" s="320">
        <f t="shared" si="5"/>
        <v>1226</v>
      </c>
      <c r="J21" s="317">
        <f t="shared" si="5"/>
        <v>0</v>
      </c>
      <c r="K21" s="317">
        <f t="shared" si="5"/>
        <v>6791</v>
      </c>
      <c r="L21" s="288">
        <f t="shared" si="5"/>
        <v>256</v>
      </c>
      <c r="M21" s="318">
        <v>0</v>
      </c>
      <c r="N21" s="288">
        <f t="shared" si="5"/>
        <v>200</v>
      </c>
      <c r="O21" s="291">
        <f t="shared" si="5"/>
        <v>2226</v>
      </c>
      <c r="P21" s="321">
        <f t="shared" si="5"/>
        <v>4109</v>
      </c>
      <c r="Q21" s="296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2"/>
      <c r="HB21" s="252"/>
      <c r="HC21" s="252"/>
      <c r="HD21" s="252"/>
      <c r="HE21" s="252"/>
      <c r="HF21" s="252"/>
      <c r="HG21" s="252"/>
      <c r="HH21" s="252"/>
      <c r="HI21" s="252"/>
      <c r="HJ21" s="252"/>
      <c r="HK21" s="252"/>
      <c r="HL21" s="252"/>
      <c r="HM21" s="252"/>
      <c r="HN21" s="252"/>
      <c r="HO21" s="252"/>
      <c r="HP21" s="252"/>
      <c r="HQ21" s="252"/>
      <c r="HR21" s="252"/>
      <c r="HS21" s="252"/>
      <c r="HT21" s="252"/>
      <c r="HU21" s="252"/>
      <c r="HV21" s="252"/>
      <c r="HW21" s="252"/>
      <c r="HX21" s="252"/>
      <c r="HY21" s="252"/>
      <c r="HZ21" s="252"/>
      <c r="IA21" s="252"/>
      <c r="IB21" s="252"/>
      <c r="IC21" s="252"/>
      <c r="ID21" s="252"/>
      <c r="IE21" s="252"/>
      <c r="IF21" s="252"/>
      <c r="IG21" s="252"/>
      <c r="IH21" s="252"/>
      <c r="II21" s="252"/>
      <c r="IJ21" s="252"/>
      <c r="IK21" s="252"/>
      <c r="IL21" s="252"/>
      <c r="IM21" s="252"/>
      <c r="IN21" s="252"/>
    </row>
    <row r="22" spans="1:17" ht="16.5" customHeight="1">
      <c r="A22" s="254" t="s">
        <v>209</v>
      </c>
      <c r="B22" s="255" t="s">
        <v>108</v>
      </c>
      <c r="C22" s="256">
        <f aca="true" t="shared" si="6" ref="C22:C49">D22+E22+F22+G22+H22</f>
        <v>1537</v>
      </c>
      <c r="D22" s="299">
        <v>232</v>
      </c>
      <c r="E22" s="322">
        <v>0</v>
      </c>
      <c r="F22" s="322">
        <v>0</v>
      </c>
      <c r="G22" s="323">
        <v>186</v>
      </c>
      <c r="H22" s="324">
        <v>1119</v>
      </c>
      <c r="I22" s="325">
        <v>0</v>
      </c>
      <c r="J22" s="262"/>
      <c r="K22" s="262">
        <f aca="true" t="shared" si="7" ref="K22:K27">SUM(L22:P22)</f>
        <v>1537</v>
      </c>
      <c r="L22" s="302">
        <v>232</v>
      </c>
      <c r="M22" s="326">
        <v>0</v>
      </c>
      <c r="N22" s="326">
        <v>0</v>
      </c>
      <c r="O22" s="323">
        <v>186</v>
      </c>
      <c r="P22" s="327">
        <v>1119</v>
      </c>
      <c r="Q22" s="265"/>
    </row>
    <row r="23" spans="1:17" ht="16.5" customHeight="1">
      <c r="A23" s="254" t="s">
        <v>210</v>
      </c>
      <c r="B23" s="255" t="s">
        <v>109</v>
      </c>
      <c r="C23" s="256">
        <f t="shared" si="6"/>
        <v>1180</v>
      </c>
      <c r="D23" s="269">
        <v>0</v>
      </c>
      <c r="E23" s="328">
        <v>0</v>
      </c>
      <c r="F23" s="328">
        <v>0</v>
      </c>
      <c r="G23" s="270">
        <v>127</v>
      </c>
      <c r="H23" s="324">
        <v>1053</v>
      </c>
      <c r="I23" s="325">
        <v>0</v>
      </c>
      <c r="J23" s="262"/>
      <c r="K23" s="262">
        <f t="shared" si="7"/>
        <v>1180</v>
      </c>
      <c r="L23" s="329">
        <v>0</v>
      </c>
      <c r="M23" s="330">
        <v>0</v>
      </c>
      <c r="N23" s="330">
        <v>0</v>
      </c>
      <c r="O23" s="270">
        <v>127</v>
      </c>
      <c r="P23" s="327">
        <v>1053</v>
      </c>
      <c r="Q23" s="265"/>
    </row>
    <row r="24" spans="1:17" ht="16.5" customHeight="1">
      <c r="A24" s="254" t="s">
        <v>211</v>
      </c>
      <c r="B24" s="255"/>
      <c r="C24" s="331">
        <f t="shared" si="6"/>
        <v>2458</v>
      </c>
      <c r="D24" s="260">
        <f>SUM(D25:D26)</f>
        <v>24</v>
      </c>
      <c r="E24" s="269">
        <v>0</v>
      </c>
      <c r="F24" s="269">
        <v>0</v>
      </c>
      <c r="G24" s="332">
        <f>SUM(G25:G26)</f>
        <v>1331</v>
      </c>
      <c r="H24" s="333">
        <v>1103</v>
      </c>
      <c r="I24" s="272">
        <v>0</v>
      </c>
      <c r="J24" s="262"/>
      <c r="K24" s="262">
        <f t="shared" si="7"/>
        <v>2458</v>
      </c>
      <c r="L24" s="260">
        <f>SUM(L25:L26)</f>
        <v>24</v>
      </c>
      <c r="M24" s="269">
        <v>0</v>
      </c>
      <c r="N24" s="274">
        <v>0</v>
      </c>
      <c r="O24" s="332">
        <f>SUM(O25:O26)</f>
        <v>1331</v>
      </c>
      <c r="P24" s="275">
        <v>1103</v>
      </c>
      <c r="Q24" s="265"/>
    </row>
    <row r="25" spans="1:17" ht="16.5" customHeight="1">
      <c r="A25" s="266"/>
      <c r="B25" s="267" t="s">
        <v>110</v>
      </c>
      <c r="C25" s="334">
        <f t="shared" si="6"/>
        <v>1889</v>
      </c>
      <c r="D25" s="283">
        <v>24</v>
      </c>
      <c r="E25" s="269">
        <v>0</v>
      </c>
      <c r="F25" s="269">
        <v>0</v>
      </c>
      <c r="G25" s="335">
        <v>762</v>
      </c>
      <c r="H25" s="333">
        <v>1103</v>
      </c>
      <c r="I25" s="272">
        <v>0</v>
      </c>
      <c r="J25" s="273"/>
      <c r="K25" s="273">
        <f t="shared" si="7"/>
        <v>1889</v>
      </c>
      <c r="L25" s="279">
        <v>24</v>
      </c>
      <c r="M25" s="269">
        <v>0</v>
      </c>
      <c r="N25" s="274">
        <v>0</v>
      </c>
      <c r="O25" s="335">
        <v>762</v>
      </c>
      <c r="P25" s="336">
        <v>1103</v>
      </c>
      <c r="Q25" s="265"/>
    </row>
    <row r="26" spans="1:17" ht="16.5" customHeight="1">
      <c r="A26" s="266"/>
      <c r="B26" s="267" t="s">
        <v>111</v>
      </c>
      <c r="C26" s="268">
        <f t="shared" si="6"/>
        <v>569</v>
      </c>
      <c r="D26" s="269">
        <v>0</v>
      </c>
      <c r="E26" s="269">
        <v>0</v>
      </c>
      <c r="F26" s="269">
        <v>0</v>
      </c>
      <c r="G26" s="335">
        <v>569</v>
      </c>
      <c r="H26" s="337">
        <v>0</v>
      </c>
      <c r="I26" s="272">
        <v>0</v>
      </c>
      <c r="J26" s="273"/>
      <c r="K26" s="273">
        <f t="shared" si="7"/>
        <v>569</v>
      </c>
      <c r="L26" s="269">
        <v>0</v>
      </c>
      <c r="M26" s="269">
        <v>0</v>
      </c>
      <c r="N26" s="274">
        <v>0</v>
      </c>
      <c r="O26" s="335">
        <v>569</v>
      </c>
      <c r="P26" s="338">
        <v>0</v>
      </c>
      <c r="Q26" s="265"/>
    </row>
    <row r="27" spans="1:17" ht="16.5" customHeight="1">
      <c r="A27" s="254" t="s">
        <v>212</v>
      </c>
      <c r="B27" s="255" t="s">
        <v>112</v>
      </c>
      <c r="C27" s="256">
        <f t="shared" si="6"/>
        <v>2842</v>
      </c>
      <c r="D27" s="257">
        <v>1226</v>
      </c>
      <c r="E27" s="339">
        <v>0</v>
      </c>
      <c r="F27" s="340">
        <v>200</v>
      </c>
      <c r="G27" s="341">
        <v>582</v>
      </c>
      <c r="H27" s="342">
        <v>834</v>
      </c>
      <c r="I27" s="343">
        <v>1226</v>
      </c>
      <c r="J27" s="344"/>
      <c r="K27" s="344">
        <f t="shared" si="7"/>
        <v>1616</v>
      </c>
      <c r="L27" s="339">
        <v>0</v>
      </c>
      <c r="M27" s="345">
        <v>0</v>
      </c>
      <c r="N27" s="346">
        <v>200</v>
      </c>
      <c r="O27" s="341">
        <v>582</v>
      </c>
      <c r="P27" s="347">
        <v>834</v>
      </c>
      <c r="Q27" s="265"/>
    </row>
    <row r="28" spans="1:248" s="253" customFormat="1" ht="16.5" customHeight="1">
      <c r="A28" s="285" t="s">
        <v>79</v>
      </c>
      <c r="B28" s="286"/>
      <c r="C28" s="287">
        <f>+C29+C30+C34</f>
        <v>7688</v>
      </c>
      <c r="D28" s="288">
        <f aca="true" t="shared" si="8" ref="D28:P28">+D29+D30+D34</f>
        <v>1530</v>
      </c>
      <c r="E28" s="288">
        <f t="shared" si="8"/>
        <v>6</v>
      </c>
      <c r="F28" s="290">
        <f t="shared" si="8"/>
        <v>0</v>
      </c>
      <c r="G28" s="291">
        <f t="shared" si="8"/>
        <v>1558</v>
      </c>
      <c r="H28" s="319">
        <f t="shared" si="8"/>
        <v>4594</v>
      </c>
      <c r="I28" s="293">
        <f t="shared" si="8"/>
        <v>1530</v>
      </c>
      <c r="J28" s="287">
        <f t="shared" si="8"/>
        <v>0</v>
      </c>
      <c r="K28" s="287">
        <f t="shared" si="8"/>
        <v>6158</v>
      </c>
      <c r="L28" s="348">
        <v>0</v>
      </c>
      <c r="M28" s="288">
        <f t="shared" si="8"/>
        <v>6</v>
      </c>
      <c r="N28" s="288">
        <f t="shared" si="8"/>
        <v>0</v>
      </c>
      <c r="O28" s="291">
        <f t="shared" si="8"/>
        <v>1558</v>
      </c>
      <c r="P28" s="349">
        <f t="shared" si="8"/>
        <v>4594</v>
      </c>
      <c r="Q28" s="296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  <c r="IN28" s="252"/>
    </row>
    <row r="29" spans="1:17" ht="16.5" customHeight="1">
      <c r="A29" s="350" t="s">
        <v>213</v>
      </c>
      <c r="B29" s="255" t="s">
        <v>113</v>
      </c>
      <c r="C29" s="256">
        <f t="shared" si="6"/>
        <v>3728</v>
      </c>
      <c r="D29" s="257">
        <v>747</v>
      </c>
      <c r="E29" s="269">
        <v>0</v>
      </c>
      <c r="F29" s="351">
        <v>0</v>
      </c>
      <c r="G29" s="259">
        <v>698</v>
      </c>
      <c r="H29" s="352">
        <v>2283</v>
      </c>
      <c r="I29" s="303">
        <v>747</v>
      </c>
      <c r="J29" s="256"/>
      <c r="K29" s="256">
        <f aca="true" t="shared" si="9" ref="K29:K34">SUM(L29:P29)</f>
        <v>2981</v>
      </c>
      <c r="L29" s="289">
        <v>0</v>
      </c>
      <c r="M29" s="289">
        <v>0</v>
      </c>
      <c r="N29" s="353">
        <v>0</v>
      </c>
      <c r="O29" s="332">
        <v>698</v>
      </c>
      <c r="P29" s="354">
        <v>2283</v>
      </c>
      <c r="Q29" s="265"/>
    </row>
    <row r="30" spans="1:17" ht="16.5" customHeight="1">
      <c r="A30" s="350" t="s">
        <v>214</v>
      </c>
      <c r="B30" s="255"/>
      <c r="C30" s="331">
        <f t="shared" si="6"/>
        <v>3400</v>
      </c>
      <c r="D30" s="257">
        <f aca="true" t="shared" si="10" ref="D30:I30">SUM(D31:D33)</f>
        <v>783</v>
      </c>
      <c r="E30" s="257">
        <f t="shared" si="10"/>
        <v>6</v>
      </c>
      <c r="F30" s="269">
        <v>0</v>
      </c>
      <c r="G30" s="259">
        <f>SUM(G31:G33)</f>
        <v>860</v>
      </c>
      <c r="H30" s="355">
        <f>SUM(H31:H33)</f>
        <v>1751</v>
      </c>
      <c r="I30" s="303">
        <f t="shared" si="10"/>
        <v>783</v>
      </c>
      <c r="J30" s="256"/>
      <c r="K30" s="256">
        <f t="shared" si="9"/>
        <v>2617</v>
      </c>
      <c r="L30" s="269">
        <v>0</v>
      </c>
      <c r="M30" s="276">
        <f>SUM(M31:M33)</f>
        <v>6</v>
      </c>
      <c r="N30" s="274">
        <v>0</v>
      </c>
      <c r="O30" s="332">
        <f>SUM(O31:O33)</f>
        <v>860</v>
      </c>
      <c r="P30" s="356">
        <f>SUM(P31:P33)</f>
        <v>1751</v>
      </c>
      <c r="Q30" s="265"/>
    </row>
    <row r="31" spans="1:17" ht="16.5" customHeight="1">
      <c r="A31" s="357"/>
      <c r="B31" s="267" t="s">
        <v>114</v>
      </c>
      <c r="C31" s="334">
        <f t="shared" si="6"/>
        <v>2942</v>
      </c>
      <c r="D31" s="283">
        <v>425</v>
      </c>
      <c r="E31" s="276">
        <v>6</v>
      </c>
      <c r="F31" s="269">
        <v>0</v>
      </c>
      <c r="G31" s="270">
        <v>810</v>
      </c>
      <c r="H31" s="358">
        <v>1701</v>
      </c>
      <c r="I31" s="359">
        <v>425</v>
      </c>
      <c r="J31" s="268"/>
      <c r="K31" s="268">
        <f t="shared" si="9"/>
        <v>2517</v>
      </c>
      <c r="L31" s="269">
        <v>0</v>
      </c>
      <c r="M31" s="276">
        <v>6</v>
      </c>
      <c r="N31" s="274">
        <v>0</v>
      </c>
      <c r="O31" s="335">
        <v>810</v>
      </c>
      <c r="P31" s="336">
        <v>1701</v>
      </c>
      <c r="Q31" s="265"/>
    </row>
    <row r="32" spans="1:17" ht="16.5" customHeight="1">
      <c r="A32" s="357"/>
      <c r="B32" s="267" t="s">
        <v>115</v>
      </c>
      <c r="C32" s="334">
        <f t="shared" si="6"/>
        <v>458</v>
      </c>
      <c r="D32" s="283">
        <v>358</v>
      </c>
      <c r="E32" s="269">
        <v>0</v>
      </c>
      <c r="F32" s="269">
        <v>0</v>
      </c>
      <c r="G32" s="270">
        <v>50</v>
      </c>
      <c r="H32" s="358">
        <v>50</v>
      </c>
      <c r="I32" s="359">
        <v>358</v>
      </c>
      <c r="J32" s="268"/>
      <c r="K32" s="268">
        <f t="shared" si="9"/>
        <v>100</v>
      </c>
      <c r="L32" s="269">
        <v>0</v>
      </c>
      <c r="M32" s="269">
        <v>0</v>
      </c>
      <c r="N32" s="274">
        <v>0</v>
      </c>
      <c r="O32" s="335">
        <v>50</v>
      </c>
      <c r="P32" s="336">
        <v>50</v>
      </c>
      <c r="Q32" s="265"/>
    </row>
    <row r="33" spans="1:17" ht="16.5" customHeight="1">
      <c r="A33" s="357"/>
      <c r="B33" s="267" t="s">
        <v>116</v>
      </c>
      <c r="C33" s="360">
        <v>0</v>
      </c>
      <c r="D33" s="289">
        <v>0</v>
      </c>
      <c r="E33" s="289">
        <v>0</v>
      </c>
      <c r="F33" s="289">
        <v>0</v>
      </c>
      <c r="G33" s="361">
        <v>0</v>
      </c>
      <c r="H33" s="289">
        <v>0</v>
      </c>
      <c r="I33" s="362">
        <v>0</v>
      </c>
      <c r="J33" s="268"/>
      <c r="K33" s="289">
        <v>0</v>
      </c>
      <c r="L33" s="289">
        <v>0</v>
      </c>
      <c r="M33" s="289">
        <v>0</v>
      </c>
      <c r="N33" s="353">
        <v>0</v>
      </c>
      <c r="O33" s="363">
        <v>0</v>
      </c>
      <c r="P33" s="364">
        <v>0</v>
      </c>
      <c r="Q33" s="265"/>
    </row>
    <row r="34" spans="1:17" ht="16.5" customHeight="1">
      <c r="A34" s="306" t="s">
        <v>215</v>
      </c>
      <c r="B34" s="307" t="s">
        <v>117</v>
      </c>
      <c r="C34" s="308">
        <f t="shared" si="6"/>
        <v>560</v>
      </c>
      <c r="D34" s="269">
        <v>0</v>
      </c>
      <c r="E34" s="269">
        <v>0</v>
      </c>
      <c r="F34" s="269">
        <v>0</v>
      </c>
      <c r="G34" s="365">
        <v>0</v>
      </c>
      <c r="H34" s="366">
        <v>560</v>
      </c>
      <c r="I34" s="367">
        <v>0</v>
      </c>
      <c r="J34" s="368"/>
      <c r="K34" s="313">
        <f t="shared" si="9"/>
        <v>560</v>
      </c>
      <c r="L34" s="339">
        <v>0</v>
      </c>
      <c r="M34" s="269">
        <v>0</v>
      </c>
      <c r="N34" s="274">
        <v>0</v>
      </c>
      <c r="O34" s="369">
        <v>0</v>
      </c>
      <c r="P34" s="370">
        <v>560</v>
      </c>
      <c r="Q34" s="265"/>
    </row>
    <row r="35" spans="1:248" s="253" customFormat="1" ht="16.5" customHeight="1">
      <c r="A35" s="315" t="s">
        <v>80</v>
      </c>
      <c r="B35" s="316"/>
      <c r="C35" s="317">
        <f>+C36+C42+C45+C46</f>
        <v>4442</v>
      </c>
      <c r="D35" s="288">
        <f aca="true" t="shared" si="11" ref="D35:P35">+D36+D42+D45+D46</f>
        <v>847</v>
      </c>
      <c r="E35" s="288">
        <f>+E42+E45</f>
        <v>6</v>
      </c>
      <c r="F35" s="290">
        <f>+F46</f>
        <v>50</v>
      </c>
      <c r="G35" s="291">
        <f t="shared" si="11"/>
        <v>1248</v>
      </c>
      <c r="H35" s="319">
        <f t="shared" si="11"/>
        <v>2291</v>
      </c>
      <c r="I35" s="371">
        <f>+I36+I42+I45+I46</f>
        <v>847</v>
      </c>
      <c r="J35" s="372">
        <f t="shared" si="11"/>
        <v>0</v>
      </c>
      <c r="K35" s="372">
        <f t="shared" si="11"/>
        <v>3595</v>
      </c>
      <c r="L35" s="373">
        <v>0</v>
      </c>
      <c r="M35" s="288">
        <f t="shared" si="11"/>
        <v>6</v>
      </c>
      <c r="N35" s="288">
        <f t="shared" si="11"/>
        <v>50</v>
      </c>
      <c r="O35" s="374">
        <f t="shared" si="11"/>
        <v>1248</v>
      </c>
      <c r="P35" s="375">
        <f t="shared" si="11"/>
        <v>2291</v>
      </c>
      <c r="Q35" s="296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52"/>
      <c r="EP35" s="252"/>
      <c r="EQ35" s="252"/>
      <c r="ER35" s="252"/>
      <c r="ES35" s="252"/>
      <c r="ET35" s="252"/>
      <c r="EU35" s="252"/>
      <c r="EV35" s="252"/>
      <c r="EW35" s="252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2"/>
      <c r="FL35" s="252"/>
      <c r="FM35" s="252"/>
      <c r="FN35" s="252"/>
      <c r="FO35" s="252"/>
      <c r="FP35" s="252"/>
      <c r="FQ35" s="252"/>
      <c r="FR35" s="252"/>
      <c r="FS35" s="252"/>
      <c r="FT35" s="252"/>
      <c r="FU35" s="252"/>
      <c r="FV35" s="252"/>
      <c r="FW35" s="252"/>
      <c r="FX35" s="252"/>
      <c r="FY35" s="252"/>
      <c r="FZ35" s="252"/>
      <c r="GA35" s="252"/>
      <c r="GB35" s="252"/>
      <c r="GC35" s="252"/>
      <c r="GD35" s="252"/>
      <c r="GE35" s="252"/>
      <c r="GF35" s="252"/>
      <c r="GG35" s="252"/>
      <c r="GH35" s="252"/>
      <c r="GI35" s="252"/>
      <c r="GJ35" s="252"/>
      <c r="GK35" s="252"/>
      <c r="GL35" s="252"/>
      <c r="GM35" s="252"/>
      <c r="GN35" s="252"/>
      <c r="GO35" s="252"/>
      <c r="GP35" s="252"/>
      <c r="GQ35" s="252"/>
      <c r="GR35" s="252"/>
      <c r="GS35" s="252"/>
      <c r="GT35" s="252"/>
      <c r="GU35" s="252"/>
      <c r="GV35" s="252"/>
      <c r="GW35" s="252"/>
      <c r="GX35" s="252"/>
      <c r="GY35" s="252"/>
      <c r="GZ35" s="252"/>
      <c r="HA35" s="252"/>
      <c r="HB35" s="252"/>
      <c r="HC35" s="252"/>
      <c r="HD35" s="252"/>
      <c r="HE35" s="252"/>
      <c r="HF35" s="252"/>
      <c r="HG35" s="252"/>
      <c r="HH35" s="252"/>
      <c r="HI35" s="252"/>
      <c r="HJ35" s="252"/>
      <c r="HK35" s="252"/>
      <c r="HL35" s="252"/>
      <c r="HM35" s="252"/>
      <c r="HN35" s="252"/>
      <c r="HO35" s="252"/>
      <c r="HP35" s="252"/>
      <c r="HQ35" s="252"/>
      <c r="HR35" s="252"/>
      <c r="HS35" s="252"/>
      <c r="HT35" s="252"/>
      <c r="HU35" s="252"/>
      <c r="HV35" s="252"/>
      <c r="HW35" s="252"/>
      <c r="HX35" s="252"/>
      <c r="HY35" s="252"/>
      <c r="HZ35" s="252"/>
      <c r="IA35" s="252"/>
      <c r="IB35" s="252"/>
      <c r="IC35" s="252"/>
      <c r="ID35" s="252"/>
      <c r="IE35" s="252"/>
      <c r="IF35" s="252"/>
      <c r="IG35" s="252"/>
      <c r="IH35" s="252"/>
      <c r="II35" s="252"/>
      <c r="IJ35" s="252"/>
      <c r="IK35" s="252"/>
      <c r="IL35" s="252"/>
      <c r="IM35" s="252"/>
      <c r="IN35" s="252"/>
    </row>
    <row r="36" spans="1:17" ht="16.5" customHeight="1">
      <c r="A36" s="254" t="s">
        <v>216</v>
      </c>
      <c r="B36" s="255"/>
      <c r="C36" s="331">
        <f>SUM(C37:C41)</f>
        <v>600</v>
      </c>
      <c r="D36" s="269">
        <v>0</v>
      </c>
      <c r="E36" s="269">
        <v>0</v>
      </c>
      <c r="F36" s="269">
        <v>0</v>
      </c>
      <c r="G36" s="259">
        <f>SUM(G37:G41)</f>
        <v>60</v>
      </c>
      <c r="H36" s="260">
        <f>SUM(H37:H41)</f>
        <v>540</v>
      </c>
      <c r="I36" s="376">
        <v>0</v>
      </c>
      <c r="J36" s="268"/>
      <c r="K36" s="268">
        <f aca="true" t="shared" si="12" ref="K36:K67">SUM(L36:P36)</f>
        <v>600</v>
      </c>
      <c r="L36" s="269">
        <v>0</v>
      </c>
      <c r="M36" s="269">
        <v>0</v>
      </c>
      <c r="N36" s="274">
        <v>0</v>
      </c>
      <c r="O36" s="332">
        <f>SUM(O37:O41)</f>
        <v>60</v>
      </c>
      <c r="P36" s="356">
        <f>SUM(P37:P41)</f>
        <v>540</v>
      </c>
      <c r="Q36" s="265"/>
    </row>
    <row r="37" spans="1:17" ht="16.5" customHeight="1">
      <c r="A37" s="266"/>
      <c r="B37" s="267" t="s">
        <v>118</v>
      </c>
      <c r="C37" s="334">
        <f t="shared" si="6"/>
        <v>320</v>
      </c>
      <c r="D37" s="269">
        <v>0</v>
      </c>
      <c r="E37" s="269">
        <v>0</v>
      </c>
      <c r="F37" s="269">
        <v>0</v>
      </c>
      <c r="G37" s="377">
        <v>0</v>
      </c>
      <c r="H37" s="378">
        <v>320</v>
      </c>
      <c r="I37" s="362">
        <v>0</v>
      </c>
      <c r="J37" s="273"/>
      <c r="K37" s="273">
        <f t="shared" si="12"/>
        <v>320</v>
      </c>
      <c r="L37" s="269">
        <v>0</v>
      </c>
      <c r="M37" s="269">
        <v>0</v>
      </c>
      <c r="N37" s="274">
        <v>0</v>
      </c>
      <c r="O37" s="379">
        <v>0</v>
      </c>
      <c r="P37" s="380">
        <v>320</v>
      </c>
      <c r="Q37" s="265"/>
    </row>
    <row r="38" spans="1:17" ht="16.5" customHeight="1">
      <c r="A38" s="266"/>
      <c r="B38" s="267" t="s">
        <v>119</v>
      </c>
      <c r="C38" s="334">
        <f t="shared" si="6"/>
        <v>170</v>
      </c>
      <c r="D38" s="269">
        <v>0</v>
      </c>
      <c r="E38" s="269">
        <v>0</v>
      </c>
      <c r="F38" s="269">
        <v>0</v>
      </c>
      <c r="G38" s="270">
        <v>60</v>
      </c>
      <c r="H38" s="283">
        <v>110</v>
      </c>
      <c r="I38" s="362">
        <v>0</v>
      </c>
      <c r="J38" s="273"/>
      <c r="K38" s="273">
        <f t="shared" si="12"/>
        <v>170</v>
      </c>
      <c r="L38" s="269">
        <v>0</v>
      </c>
      <c r="M38" s="269">
        <v>0</v>
      </c>
      <c r="N38" s="274">
        <v>0</v>
      </c>
      <c r="O38" s="335">
        <v>60</v>
      </c>
      <c r="P38" s="380">
        <v>110</v>
      </c>
      <c r="Q38" s="265"/>
    </row>
    <row r="39" spans="1:17" ht="16.5" customHeight="1">
      <c r="A39" s="266"/>
      <c r="B39" s="267" t="s">
        <v>120</v>
      </c>
      <c r="C39" s="360">
        <v>0</v>
      </c>
      <c r="D39" s="269">
        <v>0</v>
      </c>
      <c r="E39" s="269">
        <v>0</v>
      </c>
      <c r="F39" s="269">
        <v>0</v>
      </c>
      <c r="G39" s="377">
        <v>0</v>
      </c>
      <c r="H39" s="274">
        <v>0</v>
      </c>
      <c r="I39" s="362">
        <v>0</v>
      </c>
      <c r="J39" s="273"/>
      <c r="K39" s="269">
        <v>0</v>
      </c>
      <c r="L39" s="269">
        <v>0</v>
      </c>
      <c r="M39" s="269">
        <v>0</v>
      </c>
      <c r="N39" s="274">
        <v>0</v>
      </c>
      <c r="O39" s="379">
        <v>0</v>
      </c>
      <c r="P39" s="381">
        <v>0</v>
      </c>
      <c r="Q39" s="265"/>
    </row>
    <row r="40" spans="1:17" ht="16.5" customHeight="1">
      <c r="A40" s="266"/>
      <c r="B40" s="267" t="s">
        <v>121</v>
      </c>
      <c r="C40" s="360">
        <v>0</v>
      </c>
      <c r="D40" s="269">
        <v>0</v>
      </c>
      <c r="E40" s="269">
        <v>0</v>
      </c>
      <c r="F40" s="269">
        <v>0</v>
      </c>
      <c r="G40" s="377">
        <v>0</v>
      </c>
      <c r="H40" s="274">
        <v>0</v>
      </c>
      <c r="I40" s="362">
        <v>0</v>
      </c>
      <c r="J40" s="273"/>
      <c r="K40" s="269">
        <v>0</v>
      </c>
      <c r="L40" s="269">
        <v>0</v>
      </c>
      <c r="M40" s="269">
        <v>0</v>
      </c>
      <c r="N40" s="274">
        <v>0</v>
      </c>
      <c r="O40" s="379">
        <v>0</v>
      </c>
      <c r="P40" s="381">
        <v>0</v>
      </c>
      <c r="Q40" s="265"/>
    </row>
    <row r="41" spans="1:17" ht="16.5" customHeight="1">
      <c r="A41" s="266"/>
      <c r="B41" s="267" t="s">
        <v>122</v>
      </c>
      <c r="C41" s="334">
        <f t="shared" si="6"/>
        <v>110</v>
      </c>
      <c r="D41" s="269">
        <v>0</v>
      </c>
      <c r="E41" s="269">
        <v>0</v>
      </c>
      <c r="F41" s="269">
        <v>0</v>
      </c>
      <c r="G41" s="382">
        <v>0</v>
      </c>
      <c r="H41" s="383">
        <v>110</v>
      </c>
      <c r="I41" s="384">
        <v>0</v>
      </c>
      <c r="J41" s="273"/>
      <c r="K41" s="273">
        <f t="shared" si="12"/>
        <v>110</v>
      </c>
      <c r="L41" s="289">
        <v>0</v>
      </c>
      <c r="M41" s="289">
        <v>0</v>
      </c>
      <c r="N41" s="353">
        <v>0</v>
      </c>
      <c r="O41" s="379">
        <v>0</v>
      </c>
      <c r="P41" s="385">
        <v>110</v>
      </c>
      <c r="Q41" s="265"/>
    </row>
    <row r="42" spans="1:17" ht="16.5" customHeight="1">
      <c r="A42" s="254" t="s">
        <v>217</v>
      </c>
      <c r="B42" s="255"/>
      <c r="C42" s="331">
        <f>SUM(C43:C44)</f>
        <v>1779</v>
      </c>
      <c r="D42" s="260">
        <f>SUM(D43:D44)</f>
        <v>445</v>
      </c>
      <c r="E42" s="386">
        <v>0</v>
      </c>
      <c r="F42" s="387">
        <v>0</v>
      </c>
      <c r="G42" s="332">
        <f>SUM(G43:G44)</f>
        <v>678</v>
      </c>
      <c r="H42" s="283">
        <f>SUM(H43:H44)</f>
        <v>656</v>
      </c>
      <c r="I42" s="261">
        <f>SUM(I43:I44)</f>
        <v>445</v>
      </c>
      <c r="J42" s="262"/>
      <c r="K42" s="262">
        <f t="shared" si="12"/>
        <v>1334</v>
      </c>
      <c r="L42" s="269">
        <v>0</v>
      </c>
      <c r="M42" s="269">
        <v>0</v>
      </c>
      <c r="N42" s="274">
        <v>0</v>
      </c>
      <c r="O42" s="332">
        <f>SUM(O43:O44)</f>
        <v>678</v>
      </c>
      <c r="P42" s="380">
        <f>SUM(P43:P44)</f>
        <v>656</v>
      </c>
      <c r="Q42" s="265"/>
    </row>
    <row r="43" spans="1:17" ht="16.5" customHeight="1">
      <c r="A43" s="266"/>
      <c r="B43" s="267" t="s">
        <v>123</v>
      </c>
      <c r="C43" s="334">
        <f t="shared" si="6"/>
        <v>1463</v>
      </c>
      <c r="D43" s="283">
        <v>445</v>
      </c>
      <c r="E43" s="269">
        <v>0</v>
      </c>
      <c r="F43" s="269">
        <v>0</v>
      </c>
      <c r="G43" s="270">
        <v>362</v>
      </c>
      <c r="H43" s="271">
        <v>656</v>
      </c>
      <c r="I43" s="278">
        <v>445</v>
      </c>
      <c r="J43" s="273"/>
      <c r="K43" s="273">
        <f t="shared" si="12"/>
        <v>1018</v>
      </c>
      <c r="L43" s="269">
        <v>0</v>
      </c>
      <c r="M43" s="269">
        <v>0</v>
      </c>
      <c r="N43" s="274">
        <v>0</v>
      </c>
      <c r="O43" s="335">
        <v>362</v>
      </c>
      <c r="P43" s="336">
        <v>656</v>
      </c>
      <c r="Q43" s="265"/>
    </row>
    <row r="44" spans="1:17" ht="16.5" customHeight="1">
      <c r="A44" s="266"/>
      <c r="B44" s="267" t="s">
        <v>124</v>
      </c>
      <c r="C44" s="334">
        <f t="shared" si="6"/>
        <v>316</v>
      </c>
      <c r="D44" s="269">
        <v>0</v>
      </c>
      <c r="E44" s="269">
        <v>0</v>
      </c>
      <c r="F44" s="269">
        <v>0</v>
      </c>
      <c r="G44" s="270">
        <v>316</v>
      </c>
      <c r="H44" s="388">
        <v>0</v>
      </c>
      <c r="I44" s="362">
        <v>0</v>
      </c>
      <c r="J44" s="273"/>
      <c r="K44" s="273">
        <f t="shared" si="12"/>
        <v>316</v>
      </c>
      <c r="L44" s="289">
        <v>0</v>
      </c>
      <c r="M44" s="269">
        <v>0</v>
      </c>
      <c r="N44" s="353">
        <v>0</v>
      </c>
      <c r="O44" s="335">
        <v>316</v>
      </c>
      <c r="P44" s="338">
        <v>0</v>
      </c>
      <c r="Q44" s="265"/>
    </row>
    <row r="45" spans="1:17" ht="16.5" customHeight="1">
      <c r="A45" s="254" t="s">
        <v>218</v>
      </c>
      <c r="B45" s="255" t="s">
        <v>125</v>
      </c>
      <c r="C45" s="389">
        <f t="shared" si="6"/>
        <v>474</v>
      </c>
      <c r="D45" s="390">
        <v>0</v>
      </c>
      <c r="E45" s="301">
        <v>6</v>
      </c>
      <c r="F45" s="351">
        <v>0</v>
      </c>
      <c r="G45" s="259">
        <v>120</v>
      </c>
      <c r="H45" s="391">
        <v>348</v>
      </c>
      <c r="I45" s="392">
        <v>0</v>
      </c>
      <c r="J45" s="262"/>
      <c r="K45" s="262">
        <f t="shared" si="12"/>
        <v>474</v>
      </c>
      <c r="L45" s="289">
        <v>0</v>
      </c>
      <c r="M45" s="393">
        <v>6</v>
      </c>
      <c r="N45" s="274">
        <v>0</v>
      </c>
      <c r="O45" s="332">
        <v>120</v>
      </c>
      <c r="P45" s="394">
        <v>348</v>
      </c>
      <c r="Q45" s="265"/>
    </row>
    <row r="46" spans="1:17" ht="16.5" customHeight="1">
      <c r="A46" s="254" t="s">
        <v>219</v>
      </c>
      <c r="B46" s="255"/>
      <c r="C46" s="389">
        <f>SUM(C47:C50)</f>
        <v>1589</v>
      </c>
      <c r="D46" s="257">
        <f>SUM(D47:D50)</f>
        <v>402</v>
      </c>
      <c r="E46" s="269">
        <v>0</v>
      </c>
      <c r="F46" s="258">
        <f>SUM(F47:F50)</f>
        <v>50</v>
      </c>
      <c r="G46" s="259">
        <f>SUM(G47:G50)</f>
        <v>390</v>
      </c>
      <c r="H46" s="260">
        <f>SUM(H47:H50)</f>
        <v>747</v>
      </c>
      <c r="I46" s="261">
        <f>SUM(I47:I50)</f>
        <v>402</v>
      </c>
      <c r="J46" s="262"/>
      <c r="K46" s="262">
        <f t="shared" si="12"/>
        <v>1187</v>
      </c>
      <c r="L46" s="269">
        <v>0</v>
      </c>
      <c r="M46" s="269">
        <v>0</v>
      </c>
      <c r="N46" s="260">
        <f>SUM(N47:N50)</f>
        <v>50</v>
      </c>
      <c r="O46" s="332">
        <f>SUM(O47:O50)</f>
        <v>390</v>
      </c>
      <c r="P46" s="356">
        <f>SUM(P47:P50)</f>
        <v>747</v>
      </c>
      <c r="Q46" s="265"/>
    </row>
    <row r="47" spans="1:17" ht="16.5" customHeight="1">
      <c r="A47" s="266"/>
      <c r="B47" s="267" t="s">
        <v>126</v>
      </c>
      <c r="C47" s="334">
        <f t="shared" si="6"/>
        <v>870</v>
      </c>
      <c r="D47" s="269">
        <v>0</v>
      </c>
      <c r="E47" s="269">
        <v>0</v>
      </c>
      <c r="F47" s="281">
        <v>50</v>
      </c>
      <c r="G47" s="270">
        <v>340</v>
      </c>
      <c r="H47" s="271">
        <v>480</v>
      </c>
      <c r="I47" s="362">
        <v>0</v>
      </c>
      <c r="J47" s="273"/>
      <c r="K47" s="273">
        <f t="shared" si="12"/>
        <v>870</v>
      </c>
      <c r="L47" s="269">
        <v>0</v>
      </c>
      <c r="M47" s="269">
        <v>0</v>
      </c>
      <c r="N47" s="283">
        <v>50</v>
      </c>
      <c r="O47" s="335">
        <v>340</v>
      </c>
      <c r="P47" s="336">
        <v>480</v>
      </c>
      <c r="Q47" s="265"/>
    </row>
    <row r="48" spans="1:17" ht="16.5" customHeight="1">
      <c r="A48" s="266"/>
      <c r="B48" s="267" t="s">
        <v>127</v>
      </c>
      <c r="C48" s="334">
        <f t="shared" si="6"/>
        <v>317</v>
      </c>
      <c r="D48" s="269">
        <v>0</v>
      </c>
      <c r="E48" s="269">
        <v>0</v>
      </c>
      <c r="F48" s="269">
        <v>0</v>
      </c>
      <c r="G48" s="270">
        <v>50</v>
      </c>
      <c r="H48" s="271">
        <v>267</v>
      </c>
      <c r="I48" s="362">
        <v>0</v>
      </c>
      <c r="J48" s="273"/>
      <c r="K48" s="273">
        <f t="shared" si="12"/>
        <v>317</v>
      </c>
      <c r="L48" s="269">
        <v>0</v>
      </c>
      <c r="M48" s="269">
        <v>0</v>
      </c>
      <c r="N48" s="274">
        <v>0</v>
      </c>
      <c r="O48" s="335">
        <v>50</v>
      </c>
      <c r="P48" s="336">
        <v>267</v>
      </c>
      <c r="Q48" s="265"/>
    </row>
    <row r="49" spans="1:17" ht="16.5" customHeight="1">
      <c r="A49" s="266"/>
      <c r="B49" s="267" t="s">
        <v>128</v>
      </c>
      <c r="C49" s="334">
        <f t="shared" si="6"/>
        <v>402</v>
      </c>
      <c r="D49" s="283">
        <v>402</v>
      </c>
      <c r="E49" s="269">
        <v>0</v>
      </c>
      <c r="F49" s="269">
        <v>0</v>
      </c>
      <c r="G49" s="377">
        <v>0</v>
      </c>
      <c r="H49" s="274">
        <v>0</v>
      </c>
      <c r="I49" s="395">
        <v>402</v>
      </c>
      <c r="J49" s="273"/>
      <c r="K49" s="269">
        <v>0</v>
      </c>
      <c r="L49" s="269">
        <v>0</v>
      </c>
      <c r="M49" s="269">
        <v>0</v>
      </c>
      <c r="N49" s="274">
        <v>0</v>
      </c>
      <c r="O49" s="379">
        <v>0</v>
      </c>
      <c r="P49" s="381">
        <v>0</v>
      </c>
      <c r="Q49" s="265"/>
    </row>
    <row r="50" spans="1:17" ht="16.5" customHeight="1">
      <c r="A50" s="266"/>
      <c r="B50" s="267" t="s">
        <v>129</v>
      </c>
      <c r="C50" s="360">
        <v>0</v>
      </c>
      <c r="D50" s="269">
        <v>0</v>
      </c>
      <c r="E50" s="396">
        <v>0</v>
      </c>
      <c r="F50" s="396">
        <v>0</v>
      </c>
      <c r="G50" s="377">
        <v>0</v>
      </c>
      <c r="H50" s="280">
        <v>0</v>
      </c>
      <c r="I50" s="397">
        <v>0</v>
      </c>
      <c r="J50" s="273"/>
      <c r="K50" s="269">
        <v>0</v>
      </c>
      <c r="L50" s="269">
        <v>0</v>
      </c>
      <c r="M50" s="396">
        <v>0</v>
      </c>
      <c r="N50" s="280">
        <v>0</v>
      </c>
      <c r="O50" s="379">
        <v>0</v>
      </c>
      <c r="P50" s="398">
        <v>0</v>
      </c>
      <c r="Q50" s="265"/>
    </row>
    <row r="51" spans="1:248" s="253" customFormat="1" ht="16.5" customHeight="1">
      <c r="A51" s="285" t="s">
        <v>220</v>
      </c>
      <c r="B51" s="399"/>
      <c r="C51" s="400">
        <f aca="true" t="shared" si="13" ref="C51:P51">+C52+C53</f>
        <v>6792</v>
      </c>
      <c r="D51" s="401">
        <f t="shared" si="13"/>
        <v>1311</v>
      </c>
      <c r="E51" s="401">
        <f t="shared" si="13"/>
        <v>6</v>
      </c>
      <c r="F51" s="402">
        <v>0</v>
      </c>
      <c r="G51" s="292">
        <f t="shared" si="13"/>
        <v>1427</v>
      </c>
      <c r="H51" s="401">
        <f t="shared" si="13"/>
        <v>4048</v>
      </c>
      <c r="I51" s="403">
        <f t="shared" si="13"/>
        <v>826</v>
      </c>
      <c r="J51" s="287">
        <f t="shared" si="13"/>
        <v>0</v>
      </c>
      <c r="K51" s="287">
        <f t="shared" si="13"/>
        <v>5966</v>
      </c>
      <c r="L51" s="401">
        <f t="shared" si="13"/>
        <v>485</v>
      </c>
      <c r="M51" s="401">
        <f t="shared" si="13"/>
        <v>6</v>
      </c>
      <c r="N51" s="348">
        <v>0</v>
      </c>
      <c r="O51" s="404">
        <f t="shared" si="13"/>
        <v>1427</v>
      </c>
      <c r="P51" s="405">
        <f t="shared" si="13"/>
        <v>4048</v>
      </c>
      <c r="Q51" s="296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  <c r="FN51" s="252"/>
      <c r="FO51" s="252"/>
      <c r="FP51" s="252"/>
      <c r="FQ51" s="252"/>
      <c r="FR51" s="252"/>
      <c r="FS51" s="252"/>
      <c r="FT51" s="252"/>
      <c r="FU51" s="252"/>
      <c r="FV51" s="252"/>
      <c r="FW51" s="252"/>
      <c r="FX51" s="252"/>
      <c r="FY51" s="252"/>
      <c r="FZ51" s="252"/>
      <c r="GA51" s="252"/>
      <c r="GB51" s="252"/>
      <c r="GC51" s="252"/>
      <c r="GD51" s="252"/>
      <c r="GE51" s="252"/>
      <c r="GF51" s="252"/>
      <c r="GG51" s="252"/>
      <c r="GH51" s="252"/>
      <c r="GI51" s="252"/>
      <c r="GJ51" s="252"/>
      <c r="GK51" s="252"/>
      <c r="GL51" s="252"/>
      <c r="GM51" s="252"/>
      <c r="GN51" s="252"/>
      <c r="GO51" s="252"/>
      <c r="GP51" s="252"/>
      <c r="GQ51" s="252"/>
      <c r="GR51" s="252"/>
      <c r="GS51" s="252"/>
      <c r="GT51" s="252"/>
      <c r="GU51" s="252"/>
      <c r="GV51" s="252"/>
      <c r="GW51" s="252"/>
      <c r="GX51" s="252"/>
      <c r="GY51" s="252"/>
      <c r="GZ51" s="252"/>
      <c r="HA51" s="252"/>
      <c r="HB51" s="252"/>
      <c r="HC51" s="252"/>
      <c r="HD51" s="252"/>
      <c r="HE51" s="252"/>
      <c r="HF51" s="252"/>
      <c r="HG51" s="252"/>
      <c r="HH51" s="252"/>
      <c r="HI51" s="252"/>
      <c r="HJ51" s="252"/>
      <c r="HK51" s="252"/>
      <c r="HL51" s="252"/>
      <c r="HM51" s="252"/>
      <c r="HN51" s="252"/>
      <c r="HO51" s="252"/>
      <c r="HP51" s="252"/>
      <c r="HQ51" s="252"/>
      <c r="HR51" s="252"/>
      <c r="HS51" s="252"/>
      <c r="HT51" s="252"/>
      <c r="HU51" s="252"/>
      <c r="HV51" s="252"/>
      <c r="HW51" s="252"/>
      <c r="HX51" s="252"/>
      <c r="HY51" s="252"/>
      <c r="HZ51" s="252"/>
      <c r="IA51" s="252"/>
      <c r="IB51" s="252"/>
      <c r="IC51" s="252"/>
      <c r="ID51" s="252"/>
      <c r="IE51" s="252"/>
      <c r="IF51" s="252"/>
      <c r="IG51" s="252"/>
      <c r="IH51" s="252"/>
      <c r="II51" s="252"/>
      <c r="IJ51" s="252"/>
      <c r="IK51" s="252"/>
      <c r="IL51" s="252"/>
      <c r="IM51" s="252"/>
      <c r="IN51" s="252"/>
    </row>
    <row r="52" spans="1:17" ht="16.5" customHeight="1">
      <c r="A52" s="254" t="s">
        <v>221</v>
      </c>
      <c r="B52" s="406" t="s">
        <v>130</v>
      </c>
      <c r="C52" s="389">
        <f>D52+E52+F52+G52+H52</f>
        <v>6154</v>
      </c>
      <c r="D52" s="257">
        <v>982</v>
      </c>
      <c r="E52" s="301">
        <v>6</v>
      </c>
      <c r="F52" s="297">
        <v>0</v>
      </c>
      <c r="G52" s="259">
        <v>1273</v>
      </c>
      <c r="H52" s="391">
        <v>3893</v>
      </c>
      <c r="I52" s="261">
        <v>497</v>
      </c>
      <c r="J52" s="262"/>
      <c r="K52" s="262">
        <f t="shared" si="12"/>
        <v>5657</v>
      </c>
      <c r="L52" s="301">
        <v>485</v>
      </c>
      <c r="M52" s="393">
        <v>6</v>
      </c>
      <c r="N52" s="407">
        <v>0</v>
      </c>
      <c r="O52" s="332">
        <v>1273</v>
      </c>
      <c r="P52" s="394">
        <v>3893</v>
      </c>
      <c r="Q52" s="265"/>
    </row>
    <row r="53" spans="1:17" ht="16.5" customHeight="1">
      <c r="A53" s="350" t="s">
        <v>222</v>
      </c>
      <c r="B53" s="267"/>
      <c r="C53" s="389">
        <f>+SUM(C54:C60)</f>
        <v>638</v>
      </c>
      <c r="D53" s="257">
        <f>+SUM(D54:D60)</f>
        <v>329</v>
      </c>
      <c r="E53" s="269">
        <v>0</v>
      </c>
      <c r="F53" s="269">
        <v>0</v>
      </c>
      <c r="G53" s="259">
        <f>+SUM(G54:G60)</f>
        <v>154</v>
      </c>
      <c r="H53" s="260">
        <f>+SUM(H54:H60)</f>
        <v>155</v>
      </c>
      <c r="I53" s="303">
        <f>+SUM(I54:I60)</f>
        <v>329</v>
      </c>
      <c r="J53" s="256"/>
      <c r="K53" s="256">
        <f t="shared" si="12"/>
        <v>309</v>
      </c>
      <c r="L53" s="269">
        <v>0</v>
      </c>
      <c r="M53" s="269">
        <v>0</v>
      </c>
      <c r="N53" s="274">
        <v>0</v>
      </c>
      <c r="O53" s="332">
        <f>+SUM(O54:O60)</f>
        <v>154</v>
      </c>
      <c r="P53" s="356">
        <f>+SUM(P54:P60)</f>
        <v>155</v>
      </c>
      <c r="Q53" s="265"/>
    </row>
    <row r="54" spans="1:17" ht="16.5" customHeight="1">
      <c r="A54" s="357"/>
      <c r="B54" s="267" t="s">
        <v>131</v>
      </c>
      <c r="C54" s="360">
        <v>0</v>
      </c>
      <c r="D54" s="269">
        <v>0</v>
      </c>
      <c r="E54" s="269">
        <v>0</v>
      </c>
      <c r="F54" s="269">
        <v>0</v>
      </c>
      <c r="G54" s="377">
        <v>0</v>
      </c>
      <c r="H54" s="274">
        <v>0</v>
      </c>
      <c r="I54" s="362">
        <v>0</v>
      </c>
      <c r="J54" s="268"/>
      <c r="K54" s="269">
        <v>0</v>
      </c>
      <c r="L54" s="269">
        <v>0</v>
      </c>
      <c r="M54" s="269">
        <v>0</v>
      </c>
      <c r="N54" s="274">
        <v>0</v>
      </c>
      <c r="O54" s="379">
        <v>0</v>
      </c>
      <c r="P54" s="381">
        <v>0</v>
      </c>
      <c r="Q54" s="265"/>
    </row>
    <row r="55" spans="1:17" ht="16.5" customHeight="1">
      <c r="A55" s="357"/>
      <c r="B55" s="267" t="s">
        <v>132</v>
      </c>
      <c r="C55" s="334">
        <f>D55+E55+F55+G55+H55</f>
        <v>52</v>
      </c>
      <c r="D55" s="269">
        <v>0</v>
      </c>
      <c r="E55" s="269">
        <v>0</v>
      </c>
      <c r="F55" s="269">
        <v>0</v>
      </c>
      <c r="G55" s="408">
        <v>52</v>
      </c>
      <c r="H55" s="379">
        <v>0</v>
      </c>
      <c r="I55" s="362">
        <v>0</v>
      </c>
      <c r="J55" s="268"/>
      <c r="K55" s="268">
        <f t="shared" si="12"/>
        <v>52</v>
      </c>
      <c r="L55" s="269">
        <v>0</v>
      </c>
      <c r="M55" s="269">
        <v>0</v>
      </c>
      <c r="N55" s="274">
        <v>0</v>
      </c>
      <c r="O55" s="409">
        <v>52</v>
      </c>
      <c r="P55" s="381">
        <v>0</v>
      </c>
      <c r="Q55" s="265"/>
    </row>
    <row r="56" spans="1:17" ht="16.5" customHeight="1">
      <c r="A56" s="357"/>
      <c r="B56" s="267" t="s">
        <v>133</v>
      </c>
      <c r="C56" s="334">
        <f>D56+E56+F56+G56+H56</f>
        <v>155</v>
      </c>
      <c r="D56" s="269">
        <v>0</v>
      </c>
      <c r="E56" s="269">
        <v>0</v>
      </c>
      <c r="F56" s="269">
        <v>0</v>
      </c>
      <c r="G56" s="410">
        <v>0</v>
      </c>
      <c r="H56" s="409">
        <v>155</v>
      </c>
      <c r="I56" s="362">
        <v>0</v>
      </c>
      <c r="J56" s="268"/>
      <c r="K56" s="268">
        <f t="shared" si="12"/>
        <v>155</v>
      </c>
      <c r="L56" s="269">
        <v>0</v>
      </c>
      <c r="M56" s="269">
        <v>0</v>
      </c>
      <c r="N56" s="274">
        <v>0</v>
      </c>
      <c r="O56" s="379">
        <v>0</v>
      </c>
      <c r="P56" s="336">
        <v>155</v>
      </c>
      <c r="Q56" s="265"/>
    </row>
    <row r="57" spans="1:17" ht="16.5" customHeight="1">
      <c r="A57" s="357"/>
      <c r="B57" s="267" t="s">
        <v>134</v>
      </c>
      <c r="C57" s="360">
        <v>0</v>
      </c>
      <c r="D57" s="269">
        <v>0</v>
      </c>
      <c r="E57" s="269">
        <v>0</v>
      </c>
      <c r="F57" s="269">
        <v>0</v>
      </c>
      <c r="G57" s="410">
        <v>0</v>
      </c>
      <c r="H57" s="379">
        <v>0</v>
      </c>
      <c r="I57" s="362">
        <v>0</v>
      </c>
      <c r="J57" s="268"/>
      <c r="K57" s="269">
        <v>0</v>
      </c>
      <c r="L57" s="269">
        <v>0</v>
      </c>
      <c r="M57" s="269">
        <v>0</v>
      </c>
      <c r="N57" s="274">
        <v>0</v>
      </c>
      <c r="O57" s="379">
        <v>0</v>
      </c>
      <c r="P57" s="381">
        <v>0</v>
      </c>
      <c r="Q57" s="265"/>
    </row>
    <row r="58" spans="1:17" ht="16.5" customHeight="1">
      <c r="A58" s="357"/>
      <c r="B58" s="267" t="s">
        <v>135</v>
      </c>
      <c r="C58" s="334">
        <f>D58+E58+F58+G58+H58</f>
        <v>431</v>
      </c>
      <c r="D58" s="276">
        <v>329</v>
      </c>
      <c r="E58" s="269">
        <v>0</v>
      </c>
      <c r="F58" s="269">
        <v>0</v>
      </c>
      <c r="G58" s="408">
        <v>102</v>
      </c>
      <c r="H58" s="379">
        <v>0</v>
      </c>
      <c r="I58" s="395">
        <v>329</v>
      </c>
      <c r="J58" s="268"/>
      <c r="K58" s="268">
        <f t="shared" si="12"/>
        <v>102</v>
      </c>
      <c r="L58" s="269">
        <v>0</v>
      </c>
      <c r="M58" s="269">
        <v>0</v>
      </c>
      <c r="N58" s="274">
        <v>0</v>
      </c>
      <c r="O58" s="409">
        <v>102</v>
      </c>
      <c r="P58" s="381">
        <v>0</v>
      </c>
      <c r="Q58" s="265"/>
    </row>
    <row r="59" spans="1:17" ht="16.5" customHeight="1">
      <c r="A59" s="357"/>
      <c r="B59" s="267" t="s">
        <v>136</v>
      </c>
      <c r="C59" s="360">
        <v>0</v>
      </c>
      <c r="D59" s="269">
        <v>0</v>
      </c>
      <c r="E59" s="269">
        <v>0</v>
      </c>
      <c r="F59" s="269">
        <v>0</v>
      </c>
      <c r="G59" s="377">
        <v>0</v>
      </c>
      <c r="H59" s="274">
        <v>0</v>
      </c>
      <c r="I59" s="362">
        <v>0</v>
      </c>
      <c r="J59" s="268"/>
      <c r="K59" s="269">
        <v>0</v>
      </c>
      <c r="L59" s="269">
        <v>0</v>
      </c>
      <c r="M59" s="269">
        <v>0</v>
      </c>
      <c r="N59" s="274">
        <v>0</v>
      </c>
      <c r="O59" s="379">
        <v>0</v>
      </c>
      <c r="P59" s="381">
        <v>0</v>
      </c>
      <c r="Q59" s="265"/>
    </row>
    <row r="60" spans="1:17" ht="16.5" customHeight="1">
      <c r="A60" s="411"/>
      <c r="B60" s="267" t="s">
        <v>137</v>
      </c>
      <c r="C60" s="360">
        <v>0</v>
      </c>
      <c r="D60" s="269">
        <v>0</v>
      </c>
      <c r="E60" s="269">
        <v>0</v>
      </c>
      <c r="F60" s="396">
        <v>0</v>
      </c>
      <c r="G60" s="377">
        <v>0</v>
      </c>
      <c r="H60" s="274">
        <v>0</v>
      </c>
      <c r="I60" s="397">
        <v>0</v>
      </c>
      <c r="J60" s="313"/>
      <c r="K60" s="396">
        <v>0</v>
      </c>
      <c r="L60" s="396">
        <v>0</v>
      </c>
      <c r="M60" s="396">
        <v>0</v>
      </c>
      <c r="N60" s="280">
        <v>0</v>
      </c>
      <c r="O60" s="379">
        <v>0</v>
      </c>
      <c r="P60" s="381">
        <v>0</v>
      </c>
      <c r="Q60" s="265"/>
    </row>
    <row r="61" spans="1:248" s="253" customFormat="1" ht="16.5" customHeight="1">
      <c r="A61" s="412" t="s">
        <v>223</v>
      </c>
      <c r="B61" s="399"/>
      <c r="C61" s="413">
        <f aca="true" t="shared" si="14" ref="C61:M61">+C62+C73+C77+C82</f>
        <v>3528</v>
      </c>
      <c r="D61" s="414">
        <f t="shared" si="14"/>
        <v>918</v>
      </c>
      <c r="E61" s="414">
        <f t="shared" si="14"/>
        <v>4</v>
      </c>
      <c r="F61" s="415">
        <v>0</v>
      </c>
      <c r="G61" s="416">
        <f>+G62+G73+G77+G82</f>
        <v>634</v>
      </c>
      <c r="H61" s="417">
        <f>+H62+H73+H77+H82</f>
        <v>1972</v>
      </c>
      <c r="I61" s="418">
        <f t="shared" si="14"/>
        <v>607</v>
      </c>
      <c r="J61" s="372">
        <f t="shared" si="14"/>
        <v>0</v>
      </c>
      <c r="K61" s="372">
        <f t="shared" si="14"/>
        <v>2921</v>
      </c>
      <c r="L61" s="288">
        <f t="shared" si="14"/>
        <v>311</v>
      </c>
      <c r="M61" s="288">
        <f t="shared" si="14"/>
        <v>4</v>
      </c>
      <c r="N61" s="373">
        <v>0</v>
      </c>
      <c r="O61" s="419">
        <f>+O62+O73+O77+O82</f>
        <v>634</v>
      </c>
      <c r="P61" s="349">
        <f>+P62+P73+P77+P82</f>
        <v>1972</v>
      </c>
      <c r="Q61" s="296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  <c r="EJ61" s="252"/>
      <c r="EK61" s="252"/>
      <c r="EL61" s="252"/>
      <c r="EM61" s="252"/>
      <c r="EN61" s="252"/>
      <c r="EO61" s="252"/>
      <c r="EP61" s="252"/>
      <c r="EQ61" s="252"/>
      <c r="ER61" s="252"/>
      <c r="ES61" s="252"/>
      <c r="ET61" s="252"/>
      <c r="EU61" s="252"/>
      <c r="EV61" s="252"/>
      <c r="EW61" s="252"/>
      <c r="EX61" s="252"/>
      <c r="EY61" s="252"/>
      <c r="EZ61" s="252"/>
      <c r="FA61" s="252"/>
      <c r="FB61" s="252"/>
      <c r="FC61" s="252"/>
      <c r="FD61" s="252"/>
      <c r="FE61" s="252"/>
      <c r="FF61" s="252"/>
      <c r="FG61" s="252"/>
      <c r="FH61" s="252"/>
      <c r="FI61" s="252"/>
      <c r="FJ61" s="252"/>
      <c r="FK61" s="252"/>
      <c r="FL61" s="252"/>
      <c r="FM61" s="252"/>
      <c r="FN61" s="252"/>
      <c r="FO61" s="252"/>
      <c r="FP61" s="252"/>
      <c r="FQ61" s="252"/>
      <c r="FR61" s="252"/>
      <c r="FS61" s="252"/>
      <c r="FT61" s="252"/>
      <c r="FU61" s="252"/>
      <c r="FV61" s="252"/>
      <c r="FW61" s="252"/>
      <c r="FX61" s="252"/>
      <c r="FY61" s="252"/>
      <c r="FZ61" s="252"/>
      <c r="GA61" s="252"/>
      <c r="GB61" s="252"/>
      <c r="GC61" s="252"/>
      <c r="GD61" s="252"/>
      <c r="GE61" s="252"/>
      <c r="GF61" s="252"/>
      <c r="GG61" s="252"/>
      <c r="GH61" s="252"/>
      <c r="GI61" s="252"/>
      <c r="GJ61" s="252"/>
      <c r="GK61" s="252"/>
      <c r="GL61" s="252"/>
      <c r="GM61" s="252"/>
      <c r="GN61" s="252"/>
      <c r="GO61" s="252"/>
      <c r="GP61" s="252"/>
      <c r="GQ61" s="252"/>
      <c r="GR61" s="252"/>
      <c r="GS61" s="252"/>
      <c r="GT61" s="252"/>
      <c r="GU61" s="252"/>
      <c r="GV61" s="252"/>
      <c r="GW61" s="252"/>
      <c r="GX61" s="252"/>
      <c r="GY61" s="252"/>
      <c r="GZ61" s="252"/>
      <c r="HA61" s="252"/>
      <c r="HB61" s="252"/>
      <c r="HC61" s="252"/>
      <c r="HD61" s="252"/>
      <c r="HE61" s="252"/>
      <c r="HF61" s="252"/>
      <c r="HG61" s="252"/>
      <c r="HH61" s="252"/>
      <c r="HI61" s="252"/>
      <c r="HJ61" s="252"/>
      <c r="HK61" s="252"/>
      <c r="HL61" s="252"/>
      <c r="HM61" s="252"/>
      <c r="HN61" s="252"/>
      <c r="HO61" s="252"/>
      <c r="HP61" s="252"/>
      <c r="HQ61" s="252"/>
      <c r="HR61" s="252"/>
      <c r="HS61" s="252"/>
      <c r="HT61" s="252"/>
      <c r="HU61" s="252"/>
      <c r="HV61" s="252"/>
      <c r="HW61" s="252"/>
      <c r="HX61" s="252"/>
      <c r="HY61" s="252"/>
      <c r="HZ61" s="252"/>
      <c r="IA61" s="252"/>
      <c r="IB61" s="252"/>
      <c r="IC61" s="252"/>
      <c r="ID61" s="252"/>
      <c r="IE61" s="252"/>
      <c r="IF61" s="252"/>
      <c r="IG61" s="252"/>
      <c r="IH61" s="252"/>
      <c r="II61" s="252"/>
      <c r="IJ61" s="252"/>
      <c r="IK61" s="252"/>
      <c r="IL61" s="252"/>
      <c r="IM61" s="252"/>
      <c r="IN61" s="252"/>
    </row>
    <row r="62" spans="1:17" ht="16.5" customHeight="1">
      <c r="A62" s="350" t="s">
        <v>224</v>
      </c>
      <c r="B62" s="267"/>
      <c r="C62" s="389">
        <f>+SUM(C63:C67)</f>
        <v>1198</v>
      </c>
      <c r="D62" s="276">
        <f>SUM(D63:D67)</f>
        <v>360</v>
      </c>
      <c r="E62" s="269">
        <v>0</v>
      </c>
      <c r="F62" s="269">
        <v>0</v>
      </c>
      <c r="G62" s="420">
        <f>SUM(G63:G67)</f>
        <v>259</v>
      </c>
      <c r="H62" s="421">
        <f>SUM(H63:H67)</f>
        <v>579</v>
      </c>
      <c r="I62" s="270">
        <f>SUM(I63:I67)</f>
        <v>360</v>
      </c>
      <c r="J62" s="268"/>
      <c r="K62" s="268">
        <f t="shared" si="12"/>
        <v>838</v>
      </c>
      <c r="L62" s="269">
        <v>0</v>
      </c>
      <c r="M62" s="269">
        <v>0</v>
      </c>
      <c r="N62" s="274">
        <v>0</v>
      </c>
      <c r="O62" s="335">
        <f>SUM(O63:O67)</f>
        <v>259</v>
      </c>
      <c r="P62" s="380">
        <f>SUM(P63:P67)</f>
        <v>579</v>
      </c>
      <c r="Q62" s="265"/>
    </row>
    <row r="63" spans="1:17" ht="16.5" customHeight="1">
      <c r="A63" s="357"/>
      <c r="B63" s="267" t="s">
        <v>138</v>
      </c>
      <c r="C63" s="334">
        <f>D63+E63+F63+G63+H63</f>
        <v>383</v>
      </c>
      <c r="D63" s="269">
        <v>0</v>
      </c>
      <c r="E63" s="269">
        <v>0</v>
      </c>
      <c r="F63" s="269">
        <v>0</v>
      </c>
      <c r="G63" s="422">
        <v>109</v>
      </c>
      <c r="H63" s="423">
        <v>274</v>
      </c>
      <c r="I63" s="424">
        <v>0</v>
      </c>
      <c r="J63" s="273"/>
      <c r="K63" s="273">
        <f t="shared" si="12"/>
        <v>383</v>
      </c>
      <c r="L63" s="269">
        <v>0</v>
      </c>
      <c r="M63" s="269">
        <v>0</v>
      </c>
      <c r="N63" s="274">
        <v>0</v>
      </c>
      <c r="O63" s="335">
        <v>109</v>
      </c>
      <c r="P63" s="336">
        <v>274</v>
      </c>
      <c r="Q63" s="265"/>
    </row>
    <row r="64" spans="1:17" ht="16.5" customHeight="1">
      <c r="A64" s="357"/>
      <c r="B64" s="267" t="s">
        <v>139</v>
      </c>
      <c r="C64" s="334">
        <f>D64+E64+F64+G64+H64</f>
        <v>158</v>
      </c>
      <c r="D64" s="269">
        <v>0</v>
      </c>
      <c r="E64" s="269">
        <v>0</v>
      </c>
      <c r="F64" s="269">
        <v>0</v>
      </c>
      <c r="G64" s="422">
        <v>59</v>
      </c>
      <c r="H64" s="423">
        <v>99</v>
      </c>
      <c r="I64" s="424">
        <v>0</v>
      </c>
      <c r="J64" s="273"/>
      <c r="K64" s="273">
        <f t="shared" si="12"/>
        <v>158</v>
      </c>
      <c r="L64" s="269">
        <v>0</v>
      </c>
      <c r="M64" s="269">
        <v>0</v>
      </c>
      <c r="N64" s="274">
        <v>0</v>
      </c>
      <c r="O64" s="335">
        <v>59</v>
      </c>
      <c r="P64" s="336">
        <v>99</v>
      </c>
      <c r="Q64" s="265"/>
    </row>
    <row r="65" spans="1:17" ht="16.5" customHeight="1">
      <c r="A65" s="357"/>
      <c r="B65" s="267" t="s">
        <v>140</v>
      </c>
      <c r="C65" s="334">
        <f>D65+E65+F65+G65+H65</f>
        <v>360</v>
      </c>
      <c r="D65" s="276">
        <v>360</v>
      </c>
      <c r="E65" s="269">
        <v>0</v>
      </c>
      <c r="F65" s="269">
        <v>0</v>
      </c>
      <c r="G65" s="377">
        <v>0</v>
      </c>
      <c r="H65" s="425">
        <v>0</v>
      </c>
      <c r="I65" s="426">
        <v>360</v>
      </c>
      <c r="J65" s="273"/>
      <c r="K65" s="269">
        <v>0</v>
      </c>
      <c r="L65" s="269">
        <v>0</v>
      </c>
      <c r="M65" s="269">
        <v>0</v>
      </c>
      <c r="N65" s="274">
        <v>0</v>
      </c>
      <c r="O65" s="379">
        <v>0</v>
      </c>
      <c r="P65" s="381">
        <v>0</v>
      </c>
      <c r="Q65" s="265"/>
    </row>
    <row r="66" spans="1:17" ht="16.5" customHeight="1">
      <c r="A66" s="357"/>
      <c r="B66" s="267" t="s">
        <v>141</v>
      </c>
      <c r="C66" s="334">
        <f>D66+E66+F66+G66+H66</f>
        <v>165</v>
      </c>
      <c r="D66" s="269">
        <v>0</v>
      </c>
      <c r="E66" s="269">
        <v>0</v>
      </c>
      <c r="F66" s="269">
        <v>0</v>
      </c>
      <c r="G66" s="377">
        <v>0</v>
      </c>
      <c r="H66" s="427">
        <v>165</v>
      </c>
      <c r="I66" s="424">
        <v>0</v>
      </c>
      <c r="J66" s="273"/>
      <c r="K66" s="273">
        <f t="shared" si="12"/>
        <v>165</v>
      </c>
      <c r="L66" s="269">
        <v>0</v>
      </c>
      <c r="M66" s="269">
        <v>0</v>
      </c>
      <c r="N66" s="274">
        <v>0</v>
      </c>
      <c r="O66" s="379">
        <v>0</v>
      </c>
      <c r="P66" s="380">
        <v>165</v>
      </c>
      <c r="Q66" s="265"/>
    </row>
    <row r="67" spans="1:17" ht="16.5" customHeight="1">
      <c r="A67" s="428"/>
      <c r="B67" s="429" t="s">
        <v>142</v>
      </c>
      <c r="C67" s="430">
        <f>D67+E67+F67+G67+H67</f>
        <v>132</v>
      </c>
      <c r="D67" s="431">
        <v>0</v>
      </c>
      <c r="E67" s="396">
        <v>0</v>
      </c>
      <c r="F67" s="396">
        <v>0</v>
      </c>
      <c r="G67" s="432">
        <v>91</v>
      </c>
      <c r="H67" s="433">
        <v>41</v>
      </c>
      <c r="I67" s="434">
        <v>0</v>
      </c>
      <c r="J67" s="313"/>
      <c r="K67" s="313">
        <f t="shared" si="12"/>
        <v>132</v>
      </c>
      <c r="L67" s="396">
        <v>0</v>
      </c>
      <c r="M67" s="396">
        <v>0</v>
      </c>
      <c r="N67" s="280">
        <v>0</v>
      </c>
      <c r="O67" s="435">
        <v>91</v>
      </c>
      <c r="P67" s="436">
        <v>41</v>
      </c>
      <c r="Q67" s="265"/>
    </row>
    <row r="68" spans="1:16" ht="16.5" customHeight="1">
      <c r="A68" s="437"/>
      <c r="B68" s="438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27"/>
    </row>
    <row r="69" spans="1:16" ht="16.5" customHeight="1">
      <c r="A69" s="437"/>
      <c r="B69" s="439"/>
      <c r="C69" s="440"/>
      <c r="D69" s="440"/>
      <c r="E69" s="440"/>
      <c r="F69" s="440"/>
      <c r="G69" s="440"/>
      <c r="H69" s="270"/>
      <c r="I69" s="440"/>
      <c r="J69" s="440"/>
      <c r="K69" s="440"/>
      <c r="L69" s="440"/>
      <c r="M69" s="837" t="s">
        <v>259</v>
      </c>
      <c r="N69" s="837"/>
      <c r="O69" s="837"/>
      <c r="P69" s="837"/>
    </row>
    <row r="70" spans="1:16" ht="16.5" customHeight="1">
      <c r="A70" s="824" t="s">
        <v>190</v>
      </c>
      <c r="B70" s="838" t="s">
        <v>191</v>
      </c>
      <c r="C70" s="818" t="s">
        <v>244</v>
      </c>
      <c r="D70" s="819"/>
      <c r="E70" s="819"/>
      <c r="F70" s="819"/>
      <c r="G70" s="819"/>
      <c r="H70" s="841"/>
      <c r="I70" s="847" t="s">
        <v>248</v>
      </c>
      <c r="J70" s="231"/>
      <c r="K70" s="818" t="s">
        <v>245</v>
      </c>
      <c r="L70" s="819"/>
      <c r="M70" s="819"/>
      <c r="N70" s="819"/>
      <c r="O70" s="819"/>
      <c r="P70" s="820"/>
    </row>
    <row r="71" spans="1:16" ht="16.5" customHeight="1">
      <c r="A71" s="825"/>
      <c r="B71" s="839"/>
      <c r="C71" s="821"/>
      <c r="D71" s="822"/>
      <c r="E71" s="822"/>
      <c r="F71" s="822"/>
      <c r="G71" s="822"/>
      <c r="H71" s="842"/>
      <c r="I71" s="848"/>
      <c r="J71" s="235" t="s">
        <v>102</v>
      </c>
      <c r="K71" s="844"/>
      <c r="L71" s="845"/>
      <c r="M71" s="845"/>
      <c r="N71" s="845"/>
      <c r="O71" s="845"/>
      <c r="P71" s="846"/>
    </row>
    <row r="72" spans="1:16" ht="16.5" customHeight="1">
      <c r="A72" s="826"/>
      <c r="B72" s="840"/>
      <c r="C72" s="441" t="s">
        <v>100</v>
      </c>
      <c r="D72" s="442" t="s">
        <v>101</v>
      </c>
      <c r="E72" s="442" t="s">
        <v>93</v>
      </c>
      <c r="F72" s="442" t="s">
        <v>102</v>
      </c>
      <c r="G72" s="443" t="s">
        <v>97</v>
      </c>
      <c r="H72" s="239" t="s">
        <v>72</v>
      </c>
      <c r="I72" s="849"/>
      <c r="J72" s="441" t="s">
        <v>246</v>
      </c>
      <c r="K72" s="444" t="s">
        <v>100</v>
      </c>
      <c r="L72" s="445" t="s">
        <v>101</v>
      </c>
      <c r="M72" s="445" t="s">
        <v>93</v>
      </c>
      <c r="N72" s="445" t="s">
        <v>102</v>
      </c>
      <c r="O72" s="445" t="s">
        <v>97</v>
      </c>
      <c r="P72" s="446" t="s">
        <v>72</v>
      </c>
    </row>
    <row r="73" spans="1:16" ht="16.5" customHeight="1">
      <c r="A73" s="357" t="s">
        <v>260</v>
      </c>
      <c r="B73" s="255"/>
      <c r="C73" s="447">
        <f>D73+E73+F73+G73+H73</f>
        <v>1763</v>
      </c>
      <c r="D73" s="257">
        <f>SUM(D74:D76)</f>
        <v>558</v>
      </c>
      <c r="E73" s="257">
        <f>SUM(E74:E76)</f>
        <v>4</v>
      </c>
      <c r="F73" s="269">
        <v>0</v>
      </c>
      <c r="G73" s="257">
        <f>SUM(G74:G76)</f>
        <v>232</v>
      </c>
      <c r="H73" s="448">
        <f>SUM(H74:H76)</f>
        <v>969</v>
      </c>
      <c r="I73" s="359">
        <f>SUM(I74:I78)</f>
        <v>247</v>
      </c>
      <c r="J73" s="262"/>
      <c r="K73" s="262">
        <f aca="true" t="shared" si="15" ref="K73:K83">SUM(L73:P73)</f>
        <v>1516</v>
      </c>
      <c r="L73" s="263">
        <f>SUM(L74:L76)</f>
        <v>311</v>
      </c>
      <c r="M73" s="263">
        <f>SUM(M74:M76)</f>
        <v>4</v>
      </c>
      <c r="N73" s="269">
        <v>0</v>
      </c>
      <c r="O73" s="449">
        <f>SUM(O74:O76)</f>
        <v>232</v>
      </c>
      <c r="P73" s="450">
        <f>SUM(P74:P76)</f>
        <v>969</v>
      </c>
    </row>
    <row r="74" spans="1:16" ht="16.5" customHeight="1">
      <c r="A74" s="266"/>
      <c r="B74" s="267" t="s">
        <v>143</v>
      </c>
      <c r="C74" s="334">
        <f>D74+E74+F74+G74+H74</f>
        <v>757</v>
      </c>
      <c r="D74" s="276">
        <v>311</v>
      </c>
      <c r="E74" s="269">
        <v>0</v>
      </c>
      <c r="F74" s="269">
        <v>0</v>
      </c>
      <c r="G74" s="276">
        <v>78</v>
      </c>
      <c r="H74" s="358">
        <v>368</v>
      </c>
      <c r="I74" s="362">
        <v>0</v>
      </c>
      <c r="J74" s="273"/>
      <c r="K74" s="273">
        <f t="shared" si="15"/>
        <v>757</v>
      </c>
      <c r="L74" s="279">
        <v>311</v>
      </c>
      <c r="M74" s="269">
        <v>0</v>
      </c>
      <c r="N74" s="269">
        <v>0</v>
      </c>
      <c r="O74" s="281">
        <v>78</v>
      </c>
      <c r="P74" s="336">
        <v>368</v>
      </c>
    </row>
    <row r="75" spans="1:16" ht="16.5" customHeight="1">
      <c r="A75" s="266"/>
      <c r="B75" s="267" t="s">
        <v>144</v>
      </c>
      <c r="C75" s="334">
        <f>D75+E75+F75+G75+H75</f>
        <v>1006</v>
      </c>
      <c r="D75" s="276">
        <v>247</v>
      </c>
      <c r="E75" s="276">
        <v>4</v>
      </c>
      <c r="F75" s="269">
        <v>0</v>
      </c>
      <c r="G75" s="276">
        <v>154</v>
      </c>
      <c r="H75" s="358">
        <v>601</v>
      </c>
      <c r="I75" s="395">
        <v>247</v>
      </c>
      <c r="J75" s="273"/>
      <c r="K75" s="273">
        <f t="shared" si="15"/>
        <v>759</v>
      </c>
      <c r="L75" s="269">
        <v>0</v>
      </c>
      <c r="M75" s="276">
        <v>4</v>
      </c>
      <c r="N75" s="269">
        <v>0</v>
      </c>
      <c r="O75" s="281">
        <v>154</v>
      </c>
      <c r="P75" s="336">
        <v>601</v>
      </c>
    </row>
    <row r="76" spans="1:16" ht="16.5" customHeight="1">
      <c r="A76" s="266"/>
      <c r="B76" s="267" t="s">
        <v>145</v>
      </c>
      <c r="C76" s="360">
        <v>0</v>
      </c>
      <c r="D76" s="289">
        <v>0</v>
      </c>
      <c r="E76" s="289">
        <v>0</v>
      </c>
      <c r="F76" s="289">
        <v>0</v>
      </c>
      <c r="G76" s="289">
        <v>0</v>
      </c>
      <c r="H76" s="269">
        <v>0</v>
      </c>
      <c r="I76" s="451">
        <v>0</v>
      </c>
      <c r="J76" s="452"/>
      <c r="K76" s="289">
        <v>0</v>
      </c>
      <c r="L76" s="289">
        <v>0</v>
      </c>
      <c r="M76" s="289">
        <v>0</v>
      </c>
      <c r="N76" s="289">
        <v>0</v>
      </c>
      <c r="O76" s="289">
        <v>0</v>
      </c>
      <c r="P76" s="381">
        <v>0</v>
      </c>
    </row>
    <row r="77" spans="1:16" ht="16.5" customHeight="1">
      <c r="A77" s="254" t="s">
        <v>261</v>
      </c>
      <c r="B77" s="255"/>
      <c r="C77" s="389">
        <f>D77+E77+F77+G77+H77</f>
        <v>362</v>
      </c>
      <c r="D77" s="269">
        <v>0</v>
      </c>
      <c r="E77" s="269">
        <v>0</v>
      </c>
      <c r="F77" s="269">
        <v>0</v>
      </c>
      <c r="G77" s="276">
        <f>SUM(G78:G81)</f>
        <v>143</v>
      </c>
      <c r="H77" s="355">
        <f>SUM(H78:H81)</f>
        <v>219</v>
      </c>
      <c r="I77" s="362">
        <v>0</v>
      </c>
      <c r="J77" s="268"/>
      <c r="K77" s="268">
        <f t="shared" si="15"/>
        <v>362</v>
      </c>
      <c r="L77" s="269">
        <v>0</v>
      </c>
      <c r="M77" s="269">
        <v>0</v>
      </c>
      <c r="N77" s="269">
        <v>0</v>
      </c>
      <c r="O77" s="281">
        <f>SUM(O78:O81)</f>
        <v>143</v>
      </c>
      <c r="P77" s="356">
        <f>SUM(P78:P81)</f>
        <v>219</v>
      </c>
    </row>
    <row r="78" spans="1:16" ht="16.5" customHeight="1">
      <c r="A78" s="266"/>
      <c r="B78" s="267" t="s">
        <v>146</v>
      </c>
      <c r="C78" s="334">
        <f>D78+E78+F78+G78+H78</f>
        <v>297</v>
      </c>
      <c r="D78" s="269">
        <v>0</v>
      </c>
      <c r="E78" s="269">
        <v>0</v>
      </c>
      <c r="F78" s="269">
        <v>0</v>
      </c>
      <c r="G78" s="276">
        <v>103</v>
      </c>
      <c r="H78" s="358">
        <v>194</v>
      </c>
      <c r="I78" s="362">
        <v>0</v>
      </c>
      <c r="J78" s="273"/>
      <c r="K78" s="273">
        <f t="shared" si="15"/>
        <v>297</v>
      </c>
      <c r="L78" s="269">
        <v>0</v>
      </c>
      <c r="M78" s="269">
        <v>0</v>
      </c>
      <c r="N78" s="269">
        <v>0</v>
      </c>
      <c r="O78" s="281">
        <v>103</v>
      </c>
      <c r="P78" s="336">
        <v>194</v>
      </c>
    </row>
    <row r="79" spans="1:16" ht="16.5" customHeight="1">
      <c r="A79" s="266"/>
      <c r="B79" s="267" t="s">
        <v>147</v>
      </c>
      <c r="C79" s="360">
        <v>0</v>
      </c>
      <c r="D79" s="269">
        <v>0</v>
      </c>
      <c r="E79" s="269">
        <v>0</v>
      </c>
      <c r="F79" s="269">
        <v>0</v>
      </c>
      <c r="G79" s="269">
        <v>0</v>
      </c>
      <c r="H79" s="269">
        <v>0</v>
      </c>
      <c r="I79" s="362">
        <v>0</v>
      </c>
      <c r="J79" s="273"/>
      <c r="K79" s="269">
        <v>0</v>
      </c>
      <c r="L79" s="269">
        <v>0</v>
      </c>
      <c r="M79" s="269">
        <v>0</v>
      </c>
      <c r="N79" s="269">
        <v>0</v>
      </c>
      <c r="O79" s="269">
        <v>0</v>
      </c>
      <c r="P79" s="381">
        <v>0</v>
      </c>
    </row>
    <row r="80" spans="1:16" ht="16.5" customHeight="1">
      <c r="A80" s="266"/>
      <c r="B80" s="267" t="s">
        <v>148</v>
      </c>
      <c r="C80" s="334">
        <f>D80+E80+F80+G80+H80</f>
        <v>65</v>
      </c>
      <c r="D80" s="269">
        <v>0</v>
      </c>
      <c r="E80" s="269">
        <v>0</v>
      </c>
      <c r="F80" s="269">
        <v>0</v>
      </c>
      <c r="G80" s="276">
        <v>40</v>
      </c>
      <c r="H80" s="358">
        <v>25</v>
      </c>
      <c r="I80" s="362">
        <v>0</v>
      </c>
      <c r="J80" s="273"/>
      <c r="K80" s="273">
        <f t="shared" si="15"/>
        <v>65</v>
      </c>
      <c r="L80" s="269">
        <v>0</v>
      </c>
      <c r="M80" s="269">
        <v>0</v>
      </c>
      <c r="N80" s="269">
        <v>0</v>
      </c>
      <c r="O80" s="281">
        <v>40</v>
      </c>
      <c r="P80" s="336">
        <v>25</v>
      </c>
    </row>
    <row r="81" spans="1:16" ht="16.5" customHeight="1">
      <c r="A81" s="453"/>
      <c r="B81" s="267" t="s">
        <v>149</v>
      </c>
      <c r="C81" s="454">
        <v>0</v>
      </c>
      <c r="D81" s="289">
        <v>0</v>
      </c>
      <c r="E81" s="289">
        <v>0</v>
      </c>
      <c r="F81" s="289">
        <v>0</v>
      </c>
      <c r="G81" s="289">
        <v>0</v>
      </c>
      <c r="H81" s="289">
        <v>0</v>
      </c>
      <c r="I81" s="451">
        <v>0</v>
      </c>
      <c r="J81" s="452"/>
      <c r="K81" s="289">
        <v>0</v>
      </c>
      <c r="L81" s="289">
        <v>0</v>
      </c>
      <c r="M81" s="289">
        <v>0</v>
      </c>
      <c r="N81" s="289">
        <v>0</v>
      </c>
      <c r="O81" s="289">
        <v>0</v>
      </c>
      <c r="P81" s="364">
        <v>0</v>
      </c>
    </row>
    <row r="82" spans="1:16" ht="16.5" customHeight="1">
      <c r="A82" s="357" t="s">
        <v>262</v>
      </c>
      <c r="B82" s="255"/>
      <c r="C82" s="334">
        <f>D82+E82+F82+G82+H82</f>
        <v>205</v>
      </c>
      <c r="D82" s="269">
        <v>0</v>
      </c>
      <c r="E82" s="269">
        <v>0</v>
      </c>
      <c r="F82" s="269">
        <v>0</v>
      </c>
      <c r="G82" s="269">
        <v>0</v>
      </c>
      <c r="H82" s="455">
        <f>SUM(H83:H86)</f>
        <v>205</v>
      </c>
      <c r="I82" s="362">
        <v>0</v>
      </c>
      <c r="J82" s="268"/>
      <c r="K82" s="268">
        <f t="shared" si="15"/>
        <v>205</v>
      </c>
      <c r="L82" s="269">
        <v>0</v>
      </c>
      <c r="M82" s="269">
        <v>0</v>
      </c>
      <c r="N82" s="269">
        <v>0</v>
      </c>
      <c r="O82" s="269">
        <v>0</v>
      </c>
      <c r="P82" s="456">
        <f>SUM(P83:P86)</f>
        <v>205</v>
      </c>
    </row>
    <row r="83" spans="1:16" ht="16.5" customHeight="1">
      <c r="A83" s="266"/>
      <c r="B83" s="267" t="s">
        <v>150</v>
      </c>
      <c r="C83" s="334">
        <f>D83+E83+F83+G83+H83</f>
        <v>205</v>
      </c>
      <c r="D83" s="269">
        <v>0</v>
      </c>
      <c r="E83" s="269">
        <v>0</v>
      </c>
      <c r="F83" s="269">
        <v>0</v>
      </c>
      <c r="G83" s="269">
        <v>0</v>
      </c>
      <c r="H83" s="457">
        <v>205</v>
      </c>
      <c r="I83" s="362">
        <v>0</v>
      </c>
      <c r="J83" s="273"/>
      <c r="K83" s="273">
        <f t="shared" si="15"/>
        <v>205</v>
      </c>
      <c r="L83" s="269">
        <v>0</v>
      </c>
      <c r="M83" s="269">
        <v>0</v>
      </c>
      <c r="N83" s="269">
        <v>0</v>
      </c>
      <c r="O83" s="269">
        <v>0</v>
      </c>
      <c r="P83" s="380">
        <v>205</v>
      </c>
    </row>
    <row r="84" spans="1:16" ht="16.5" customHeight="1">
      <c r="A84" s="266"/>
      <c r="B84" s="267" t="s">
        <v>151</v>
      </c>
      <c r="C84" s="360">
        <v>0</v>
      </c>
      <c r="D84" s="269">
        <v>0</v>
      </c>
      <c r="E84" s="269">
        <v>0</v>
      </c>
      <c r="F84" s="269">
        <v>0</v>
      </c>
      <c r="G84" s="269">
        <v>0</v>
      </c>
      <c r="H84" s="269">
        <v>0</v>
      </c>
      <c r="I84" s="362">
        <v>0</v>
      </c>
      <c r="J84" s="273"/>
      <c r="K84" s="269">
        <v>0</v>
      </c>
      <c r="L84" s="269">
        <v>0</v>
      </c>
      <c r="M84" s="269">
        <v>0</v>
      </c>
      <c r="N84" s="269">
        <v>0</v>
      </c>
      <c r="O84" s="269">
        <v>0</v>
      </c>
      <c r="P84" s="381">
        <v>0</v>
      </c>
    </row>
    <row r="85" spans="1:16" ht="16.5" customHeight="1">
      <c r="A85" s="266"/>
      <c r="B85" s="267" t="s">
        <v>152</v>
      </c>
      <c r="C85" s="360">
        <v>0</v>
      </c>
      <c r="D85" s="269">
        <v>0</v>
      </c>
      <c r="E85" s="269">
        <v>0</v>
      </c>
      <c r="F85" s="269">
        <v>0</v>
      </c>
      <c r="G85" s="269">
        <v>0</v>
      </c>
      <c r="H85" s="269">
        <v>0</v>
      </c>
      <c r="I85" s="362">
        <v>0</v>
      </c>
      <c r="J85" s="273"/>
      <c r="K85" s="269">
        <v>0</v>
      </c>
      <c r="L85" s="269">
        <v>0</v>
      </c>
      <c r="M85" s="269">
        <v>0</v>
      </c>
      <c r="N85" s="269">
        <v>0</v>
      </c>
      <c r="O85" s="269">
        <v>0</v>
      </c>
      <c r="P85" s="381">
        <v>0</v>
      </c>
    </row>
    <row r="86" spans="1:16" ht="16.5" customHeight="1">
      <c r="A86" s="266"/>
      <c r="B86" s="267" t="s">
        <v>153</v>
      </c>
      <c r="C86" s="360">
        <v>0</v>
      </c>
      <c r="D86" s="269">
        <v>0</v>
      </c>
      <c r="E86" s="269">
        <v>0</v>
      </c>
      <c r="F86" s="269">
        <v>0</v>
      </c>
      <c r="G86" s="269">
        <v>0</v>
      </c>
      <c r="H86" s="269">
        <v>0</v>
      </c>
      <c r="I86" s="362">
        <v>0</v>
      </c>
      <c r="J86" s="273"/>
      <c r="K86" s="269">
        <v>0</v>
      </c>
      <c r="L86" s="269">
        <v>0</v>
      </c>
      <c r="M86" s="269">
        <v>0</v>
      </c>
      <c r="N86" s="269">
        <v>0</v>
      </c>
      <c r="O86" s="269">
        <v>0</v>
      </c>
      <c r="P86" s="381">
        <v>0</v>
      </c>
    </row>
    <row r="87" spans="1:16" ht="16.5" customHeight="1">
      <c r="A87" s="266"/>
      <c r="B87" s="267" t="s">
        <v>154</v>
      </c>
      <c r="C87" s="360">
        <v>0</v>
      </c>
      <c r="D87" s="269">
        <v>0</v>
      </c>
      <c r="E87" s="269">
        <v>0</v>
      </c>
      <c r="F87" s="269">
        <v>0</v>
      </c>
      <c r="G87" s="269">
        <v>0</v>
      </c>
      <c r="H87" s="396">
        <v>0</v>
      </c>
      <c r="I87" s="397">
        <v>0</v>
      </c>
      <c r="J87" s="268"/>
      <c r="K87" s="269">
        <v>0</v>
      </c>
      <c r="L87" s="269">
        <v>0</v>
      </c>
      <c r="M87" s="269">
        <v>0</v>
      </c>
      <c r="N87" s="269">
        <v>0</v>
      </c>
      <c r="O87" s="269">
        <v>0</v>
      </c>
      <c r="P87" s="398">
        <v>0</v>
      </c>
    </row>
    <row r="88" spans="1:248" s="253" customFormat="1" ht="16.5" customHeight="1">
      <c r="A88" s="285" t="s">
        <v>229</v>
      </c>
      <c r="B88" s="399"/>
      <c r="C88" s="413">
        <f>+C89+C97+C102</f>
        <v>2411</v>
      </c>
      <c r="D88" s="414">
        <f aca="true" t="shared" si="16" ref="D88:P88">+D89+D97+D102</f>
        <v>645</v>
      </c>
      <c r="E88" s="414">
        <f t="shared" si="16"/>
        <v>8</v>
      </c>
      <c r="F88" s="414">
        <f t="shared" si="16"/>
        <v>20</v>
      </c>
      <c r="G88" s="414">
        <f t="shared" si="16"/>
        <v>206</v>
      </c>
      <c r="H88" s="458">
        <f t="shared" si="16"/>
        <v>1532</v>
      </c>
      <c r="I88" s="459">
        <f t="shared" si="16"/>
        <v>545</v>
      </c>
      <c r="J88" s="460">
        <f t="shared" si="16"/>
        <v>0</v>
      </c>
      <c r="K88" s="460">
        <f t="shared" si="16"/>
        <v>1866</v>
      </c>
      <c r="L88" s="414">
        <f t="shared" si="16"/>
        <v>100</v>
      </c>
      <c r="M88" s="414">
        <f t="shared" si="16"/>
        <v>8</v>
      </c>
      <c r="N88" s="414">
        <f t="shared" si="16"/>
        <v>20</v>
      </c>
      <c r="O88" s="461">
        <f t="shared" si="16"/>
        <v>206</v>
      </c>
      <c r="P88" s="349">
        <f t="shared" si="16"/>
        <v>1532</v>
      </c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2"/>
      <c r="EU88" s="252"/>
      <c r="EV88" s="252"/>
      <c r="EW88" s="252"/>
      <c r="EX88" s="252"/>
      <c r="EY88" s="252"/>
      <c r="EZ88" s="252"/>
      <c r="FA88" s="252"/>
      <c r="FB88" s="252"/>
      <c r="FC88" s="252"/>
      <c r="FD88" s="252"/>
      <c r="FE88" s="252"/>
      <c r="FF88" s="252"/>
      <c r="FG88" s="252"/>
      <c r="FH88" s="252"/>
      <c r="FI88" s="252"/>
      <c r="FJ88" s="252"/>
      <c r="FK88" s="252"/>
      <c r="FL88" s="252"/>
      <c r="FM88" s="252"/>
      <c r="FN88" s="252"/>
      <c r="FO88" s="252"/>
      <c r="FP88" s="252"/>
      <c r="FQ88" s="252"/>
      <c r="FR88" s="252"/>
      <c r="FS88" s="252"/>
      <c r="FT88" s="252"/>
      <c r="FU88" s="252"/>
      <c r="FV88" s="252"/>
      <c r="FW88" s="252"/>
      <c r="FX88" s="252"/>
      <c r="FY88" s="252"/>
      <c r="FZ88" s="252"/>
      <c r="GA88" s="252"/>
      <c r="GB88" s="252"/>
      <c r="GC88" s="252"/>
      <c r="GD88" s="252"/>
      <c r="GE88" s="252"/>
      <c r="GF88" s="252"/>
      <c r="GG88" s="252"/>
      <c r="GH88" s="252"/>
      <c r="GI88" s="252"/>
      <c r="GJ88" s="252"/>
      <c r="GK88" s="252"/>
      <c r="GL88" s="252"/>
      <c r="GM88" s="252"/>
      <c r="GN88" s="252"/>
      <c r="GO88" s="252"/>
      <c r="GP88" s="252"/>
      <c r="GQ88" s="252"/>
      <c r="GR88" s="252"/>
      <c r="GS88" s="252"/>
      <c r="GT88" s="252"/>
      <c r="GU88" s="252"/>
      <c r="GV88" s="252"/>
      <c r="GW88" s="252"/>
      <c r="GX88" s="252"/>
      <c r="GY88" s="252"/>
      <c r="GZ88" s="252"/>
      <c r="HA88" s="252"/>
      <c r="HB88" s="252"/>
      <c r="HC88" s="252"/>
      <c r="HD88" s="252"/>
      <c r="HE88" s="252"/>
      <c r="HF88" s="252"/>
      <c r="HG88" s="252"/>
      <c r="HH88" s="252"/>
      <c r="HI88" s="252"/>
      <c r="HJ88" s="252"/>
      <c r="HK88" s="252"/>
      <c r="HL88" s="252"/>
      <c r="HM88" s="252"/>
      <c r="HN88" s="252"/>
      <c r="HO88" s="252"/>
      <c r="HP88" s="252"/>
      <c r="HQ88" s="252"/>
      <c r="HR88" s="252"/>
      <c r="HS88" s="252"/>
      <c r="HT88" s="252"/>
      <c r="HU88" s="252"/>
      <c r="HV88" s="252"/>
      <c r="HW88" s="252"/>
      <c r="HX88" s="252"/>
      <c r="HY88" s="252"/>
      <c r="HZ88" s="252"/>
      <c r="IA88" s="252"/>
      <c r="IB88" s="252"/>
      <c r="IC88" s="252"/>
      <c r="ID88" s="252"/>
      <c r="IE88" s="252"/>
      <c r="IF88" s="252"/>
      <c r="IG88" s="252"/>
      <c r="IH88" s="252"/>
      <c r="II88" s="252"/>
      <c r="IJ88" s="252"/>
      <c r="IK88" s="252"/>
      <c r="IL88" s="252"/>
      <c r="IM88" s="252"/>
      <c r="IN88" s="252"/>
    </row>
    <row r="89" spans="1:16" ht="16.5" customHeight="1">
      <c r="A89" s="350" t="s">
        <v>230</v>
      </c>
      <c r="B89" s="267"/>
      <c r="C89" s="389">
        <f>D89+E89+F89+G89+H89</f>
        <v>964</v>
      </c>
      <c r="D89" s="276">
        <f>SUM(D90:D96)</f>
        <v>100</v>
      </c>
      <c r="E89" s="276">
        <f>SUM(E90:E96)</f>
        <v>4</v>
      </c>
      <c r="F89" s="269">
        <v>0</v>
      </c>
      <c r="G89" s="269">
        <v>0</v>
      </c>
      <c r="H89" s="455">
        <f>SUM(H90:H96)</f>
        <v>860</v>
      </c>
      <c r="I89" s="462">
        <v>0</v>
      </c>
      <c r="J89" s="268"/>
      <c r="K89" s="268">
        <f aca="true" t="shared" si="17" ref="K89:K106">SUM(L89:P89)</f>
        <v>964</v>
      </c>
      <c r="L89" s="276">
        <f>SUM(L90:L96)</f>
        <v>100</v>
      </c>
      <c r="M89" s="276">
        <f>SUM(M90:M96)</f>
        <v>4</v>
      </c>
      <c r="N89" s="269">
        <v>0</v>
      </c>
      <c r="O89" s="269">
        <v>0</v>
      </c>
      <c r="P89" s="456">
        <f>SUM(P90:P96)</f>
        <v>860</v>
      </c>
    </row>
    <row r="90" spans="1:16" ht="16.5" customHeight="1">
      <c r="A90" s="357"/>
      <c r="B90" s="267" t="s">
        <v>155</v>
      </c>
      <c r="C90" s="334">
        <f aca="true" t="shared" si="18" ref="C90:C95">D90+E90+F90+G90+H90</f>
        <v>657</v>
      </c>
      <c r="D90" s="276">
        <v>100</v>
      </c>
      <c r="E90" s="276">
        <v>4</v>
      </c>
      <c r="F90" s="269">
        <v>0</v>
      </c>
      <c r="G90" s="269">
        <v>0</v>
      </c>
      <c r="H90" s="457">
        <v>553</v>
      </c>
      <c r="I90" s="362">
        <v>0</v>
      </c>
      <c r="J90" s="273"/>
      <c r="K90" s="273">
        <f t="shared" si="17"/>
        <v>657</v>
      </c>
      <c r="L90" s="279">
        <v>100</v>
      </c>
      <c r="M90" s="279">
        <v>4</v>
      </c>
      <c r="N90" s="269">
        <v>0</v>
      </c>
      <c r="O90" s="269">
        <v>0</v>
      </c>
      <c r="P90" s="380">
        <v>553</v>
      </c>
    </row>
    <row r="91" spans="1:16" ht="16.5" customHeight="1">
      <c r="A91" s="357"/>
      <c r="B91" s="267" t="s">
        <v>156</v>
      </c>
      <c r="C91" s="360">
        <v>0</v>
      </c>
      <c r="D91" s="269">
        <v>0</v>
      </c>
      <c r="E91" s="269">
        <v>0</v>
      </c>
      <c r="F91" s="269">
        <v>0</v>
      </c>
      <c r="G91" s="269">
        <v>0</v>
      </c>
      <c r="H91" s="269">
        <v>0</v>
      </c>
      <c r="I91" s="362">
        <v>0</v>
      </c>
      <c r="J91" s="273"/>
      <c r="K91" s="269">
        <v>0</v>
      </c>
      <c r="L91" s="269">
        <v>0</v>
      </c>
      <c r="M91" s="269">
        <v>0</v>
      </c>
      <c r="N91" s="269">
        <v>0</v>
      </c>
      <c r="O91" s="269">
        <v>0</v>
      </c>
      <c r="P91" s="381">
        <v>0</v>
      </c>
    </row>
    <row r="92" spans="1:16" ht="16.5" customHeight="1">
      <c r="A92" s="357"/>
      <c r="B92" s="267" t="s">
        <v>157</v>
      </c>
      <c r="C92" s="360">
        <v>0</v>
      </c>
      <c r="D92" s="269">
        <v>0</v>
      </c>
      <c r="E92" s="269">
        <v>0</v>
      </c>
      <c r="F92" s="269">
        <v>0</v>
      </c>
      <c r="G92" s="269">
        <v>0</v>
      </c>
      <c r="H92" s="269">
        <v>0</v>
      </c>
      <c r="I92" s="362">
        <v>0</v>
      </c>
      <c r="J92" s="273"/>
      <c r="K92" s="269">
        <v>0</v>
      </c>
      <c r="L92" s="269">
        <v>0</v>
      </c>
      <c r="M92" s="269">
        <v>0</v>
      </c>
      <c r="N92" s="269">
        <v>0</v>
      </c>
      <c r="O92" s="269">
        <v>0</v>
      </c>
      <c r="P92" s="381">
        <v>0</v>
      </c>
    </row>
    <row r="93" spans="1:16" ht="16.5" customHeight="1">
      <c r="A93" s="357"/>
      <c r="B93" s="267" t="s">
        <v>158</v>
      </c>
      <c r="C93" s="334">
        <f t="shared" si="18"/>
        <v>102</v>
      </c>
      <c r="D93" s="269">
        <v>0</v>
      </c>
      <c r="E93" s="269">
        <v>0</v>
      </c>
      <c r="F93" s="269">
        <v>0</v>
      </c>
      <c r="G93" s="269">
        <v>0</v>
      </c>
      <c r="H93" s="457">
        <v>102</v>
      </c>
      <c r="I93" s="362">
        <v>0</v>
      </c>
      <c r="J93" s="273"/>
      <c r="K93" s="273">
        <f t="shared" si="17"/>
        <v>102</v>
      </c>
      <c r="L93" s="269">
        <v>0</v>
      </c>
      <c r="M93" s="269">
        <v>0</v>
      </c>
      <c r="N93" s="269">
        <v>0</v>
      </c>
      <c r="O93" s="269">
        <v>0</v>
      </c>
      <c r="P93" s="380">
        <v>102</v>
      </c>
    </row>
    <row r="94" spans="1:16" ht="16.5" customHeight="1">
      <c r="A94" s="357"/>
      <c r="B94" s="267" t="s">
        <v>159</v>
      </c>
      <c r="C94" s="334">
        <f t="shared" si="18"/>
        <v>150</v>
      </c>
      <c r="D94" s="269">
        <v>0</v>
      </c>
      <c r="E94" s="269">
        <v>0</v>
      </c>
      <c r="F94" s="269">
        <v>0</v>
      </c>
      <c r="G94" s="269">
        <v>0</v>
      </c>
      <c r="H94" s="457">
        <v>150</v>
      </c>
      <c r="I94" s="362">
        <v>0</v>
      </c>
      <c r="J94" s="273"/>
      <c r="K94" s="273">
        <f t="shared" si="17"/>
        <v>150</v>
      </c>
      <c r="L94" s="269">
        <v>0</v>
      </c>
      <c r="M94" s="269">
        <v>0</v>
      </c>
      <c r="N94" s="269">
        <v>0</v>
      </c>
      <c r="O94" s="269">
        <v>0</v>
      </c>
      <c r="P94" s="380">
        <v>150</v>
      </c>
    </row>
    <row r="95" spans="1:16" ht="16.5" customHeight="1">
      <c r="A95" s="357"/>
      <c r="B95" s="267" t="s">
        <v>160</v>
      </c>
      <c r="C95" s="334">
        <f t="shared" si="18"/>
        <v>55</v>
      </c>
      <c r="D95" s="269">
        <v>0</v>
      </c>
      <c r="E95" s="269">
        <v>0</v>
      </c>
      <c r="F95" s="269">
        <v>0</v>
      </c>
      <c r="G95" s="269">
        <v>0</v>
      </c>
      <c r="H95" s="457">
        <v>55</v>
      </c>
      <c r="I95" s="362">
        <v>0</v>
      </c>
      <c r="J95" s="273"/>
      <c r="K95" s="273">
        <f t="shared" si="17"/>
        <v>55</v>
      </c>
      <c r="L95" s="269">
        <v>0</v>
      </c>
      <c r="M95" s="269">
        <v>0</v>
      </c>
      <c r="N95" s="269">
        <v>0</v>
      </c>
      <c r="O95" s="269">
        <v>0</v>
      </c>
      <c r="P95" s="380">
        <v>55</v>
      </c>
    </row>
    <row r="96" spans="1:16" ht="16.5" customHeight="1">
      <c r="A96" s="357"/>
      <c r="B96" s="267" t="s">
        <v>161</v>
      </c>
      <c r="C96" s="360">
        <v>0</v>
      </c>
      <c r="D96" s="289">
        <v>0</v>
      </c>
      <c r="E96" s="289">
        <v>0</v>
      </c>
      <c r="F96" s="289">
        <v>0</v>
      </c>
      <c r="G96" s="269">
        <v>0</v>
      </c>
      <c r="H96" s="289">
        <v>0</v>
      </c>
      <c r="I96" s="451">
        <v>0</v>
      </c>
      <c r="J96" s="452"/>
      <c r="K96" s="289">
        <v>0</v>
      </c>
      <c r="L96" s="289">
        <v>0</v>
      </c>
      <c r="M96" s="289">
        <v>0</v>
      </c>
      <c r="N96" s="289">
        <v>0</v>
      </c>
      <c r="O96" s="269">
        <v>0</v>
      </c>
      <c r="P96" s="364">
        <v>0</v>
      </c>
    </row>
    <row r="97" spans="1:16" ht="16.5" customHeight="1">
      <c r="A97" s="350" t="s">
        <v>231</v>
      </c>
      <c r="B97" s="255"/>
      <c r="C97" s="389">
        <f>D97+E97+F97+G97+H97</f>
        <v>330</v>
      </c>
      <c r="D97" s="269">
        <v>0</v>
      </c>
      <c r="E97" s="269">
        <v>0</v>
      </c>
      <c r="F97" s="269">
        <v>0</v>
      </c>
      <c r="G97" s="257">
        <f>SUM(G98:G101)</f>
        <v>170</v>
      </c>
      <c r="H97" s="463">
        <f>SUM(H98:H101)</f>
        <v>160</v>
      </c>
      <c r="I97" s="462">
        <v>0</v>
      </c>
      <c r="J97" s="268"/>
      <c r="K97" s="268">
        <f t="shared" si="17"/>
        <v>330</v>
      </c>
      <c r="L97" s="269">
        <v>0</v>
      </c>
      <c r="M97" s="269">
        <v>0</v>
      </c>
      <c r="N97" s="269">
        <v>0</v>
      </c>
      <c r="O97" s="258">
        <f>SUM(O98:O101)</f>
        <v>170</v>
      </c>
      <c r="P97" s="456">
        <f>SUM(P98:P101)</f>
        <v>160</v>
      </c>
    </row>
    <row r="98" spans="1:16" ht="16.5" customHeight="1">
      <c r="A98" s="357"/>
      <c r="B98" s="267" t="s">
        <v>162</v>
      </c>
      <c r="C98" s="334">
        <f aca="true" t="shared" si="19" ref="C98:C107">D98+E98+F98+G98+H98</f>
        <v>50</v>
      </c>
      <c r="D98" s="269">
        <v>0</v>
      </c>
      <c r="E98" s="269">
        <v>0</v>
      </c>
      <c r="F98" s="269">
        <v>0</v>
      </c>
      <c r="G98" s="269">
        <v>0</v>
      </c>
      <c r="H98" s="457">
        <v>50</v>
      </c>
      <c r="I98" s="362">
        <v>0</v>
      </c>
      <c r="J98" s="273"/>
      <c r="K98" s="273">
        <f t="shared" si="17"/>
        <v>50</v>
      </c>
      <c r="L98" s="269">
        <v>0</v>
      </c>
      <c r="M98" s="269">
        <v>0</v>
      </c>
      <c r="N98" s="269">
        <v>0</v>
      </c>
      <c r="O98" s="269">
        <v>0</v>
      </c>
      <c r="P98" s="380">
        <v>50</v>
      </c>
    </row>
    <row r="99" spans="1:16" ht="16.5" customHeight="1">
      <c r="A99" s="357"/>
      <c r="B99" s="267" t="s">
        <v>163</v>
      </c>
      <c r="C99" s="334">
        <f t="shared" si="19"/>
        <v>190</v>
      </c>
      <c r="D99" s="269">
        <v>0</v>
      </c>
      <c r="E99" s="269">
        <v>0</v>
      </c>
      <c r="F99" s="269">
        <v>0</v>
      </c>
      <c r="G99" s="276">
        <v>80</v>
      </c>
      <c r="H99" s="358">
        <v>110</v>
      </c>
      <c r="I99" s="362">
        <v>0</v>
      </c>
      <c r="J99" s="273"/>
      <c r="K99" s="273">
        <f t="shared" si="17"/>
        <v>190</v>
      </c>
      <c r="L99" s="269">
        <v>0</v>
      </c>
      <c r="M99" s="269">
        <v>0</v>
      </c>
      <c r="N99" s="269">
        <v>0</v>
      </c>
      <c r="O99" s="281">
        <v>80</v>
      </c>
      <c r="P99" s="336">
        <v>110</v>
      </c>
    </row>
    <row r="100" spans="1:16" ht="16.5" customHeight="1">
      <c r="A100" s="357"/>
      <c r="B100" s="267" t="s">
        <v>164</v>
      </c>
      <c r="C100" s="360">
        <v>0</v>
      </c>
      <c r="D100" s="269">
        <v>0</v>
      </c>
      <c r="E100" s="269">
        <v>0</v>
      </c>
      <c r="F100" s="269">
        <v>0</v>
      </c>
      <c r="G100" s="377">
        <v>0</v>
      </c>
      <c r="H100" s="269">
        <v>0</v>
      </c>
      <c r="I100" s="362">
        <v>0</v>
      </c>
      <c r="J100" s="273"/>
      <c r="K100" s="269">
        <v>0</v>
      </c>
      <c r="L100" s="269">
        <v>0</v>
      </c>
      <c r="M100" s="269">
        <v>0</v>
      </c>
      <c r="N100" s="269">
        <v>0</v>
      </c>
      <c r="O100" s="377">
        <v>0</v>
      </c>
      <c r="P100" s="381">
        <v>0</v>
      </c>
    </row>
    <row r="101" spans="1:16" ht="16.5" customHeight="1">
      <c r="A101" s="357"/>
      <c r="B101" s="267" t="s">
        <v>165</v>
      </c>
      <c r="C101" s="334">
        <f t="shared" si="19"/>
        <v>90</v>
      </c>
      <c r="D101" s="269">
        <v>0</v>
      </c>
      <c r="E101" s="269">
        <v>0</v>
      </c>
      <c r="F101" s="269">
        <v>0</v>
      </c>
      <c r="G101" s="464">
        <v>90</v>
      </c>
      <c r="H101" s="337">
        <v>0</v>
      </c>
      <c r="I101" s="451">
        <v>0</v>
      </c>
      <c r="J101" s="452"/>
      <c r="K101" s="452">
        <f t="shared" si="17"/>
        <v>90</v>
      </c>
      <c r="L101" s="289">
        <v>0</v>
      </c>
      <c r="M101" s="269">
        <v>0</v>
      </c>
      <c r="N101" s="269">
        <v>0</v>
      </c>
      <c r="O101" s="465">
        <v>90</v>
      </c>
      <c r="P101" s="338">
        <v>0</v>
      </c>
    </row>
    <row r="102" spans="1:16" ht="16.5" customHeight="1">
      <c r="A102" s="350" t="s">
        <v>232</v>
      </c>
      <c r="B102" s="255"/>
      <c r="C102" s="389">
        <f>D102+E102+F102+G102+H102</f>
        <v>1117</v>
      </c>
      <c r="D102" s="257">
        <f aca="true" t="shared" si="20" ref="D102:I102">SUM(D103:D107)</f>
        <v>545</v>
      </c>
      <c r="E102" s="257">
        <f t="shared" si="20"/>
        <v>4</v>
      </c>
      <c r="F102" s="257">
        <f t="shared" si="20"/>
        <v>20</v>
      </c>
      <c r="G102" s="257">
        <f>SUM(G103:G107)</f>
        <v>36</v>
      </c>
      <c r="H102" s="258">
        <f>SUM(H103:H107)</f>
        <v>512</v>
      </c>
      <c r="I102" s="395">
        <f t="shared" si="20"/>
        <v>545</v>
      </c>
      <c r="J102" s="268"/>
      <c r="K102" s="268">
        <f t="shared" si="17"/>
        <v>572</v>
      </c>
      <c r="L102" s="269">
        <v>0</v>
      </c>
      <c r="M102" s="263">
        <f>SUM(M103:M107)</f>
        <v>4</v>
      </c>
      <c r="N102" s="263">
        <f>SUM(N103:N107)</f>
        <v>20</v>
      </c>
      <c r="O102" s="258">
        <f>SUM(O103:O107)</f>
        <v>36</v>
      </c>
      <c r="P102" s="356">
        <f>SUM(P103:P107)</f>
        <v>512</v>
      </c>
    </row>
    <row r="103" spans="1:16" ht="16.5" customHeight="1">
      <c r="A103" s="357"/>
      <c r="B103" s="267" t="s">
        <v>233</v>
      </c>
      <c r="C103" s="334">
        <f t="shared" si="19"/>
        <v>678</v>
      </c>
      <c r="D103" s="276">
        <v>295</v>
      </c>
      <c r="E103" s="276">
        <v>4</v>
      </c>
      <c r="F103" s="276">
        <v>20</v>
      </c>
      <c r="G103" s="269">
        <v>0</v>
      </c>
      <c r="H103" s="457">
        <v>359</v>
      </c>
      <c r="I103" s="395">
        <v>295</v>
      </c>
      <c r="J103" s="273"/>
      <c r="K103" s="273">
        <f t="shared" si="17"/>
        <v>383</v>
      </c>
      <c r="L103" s="269">
        <v>0</v>
      </c>
      <c r="M103" s="279">
        <v>4</v>
      </c>
      <c r="N103" s="279">
        <v>20</v>
      </c>
      <c r="O103" s="269">
        <v>0</v>
      </c>
      <c r="P103" s="380">
        <v>359</v>
      </c>
    </row>
    <row r="104" spans="1:16" ht="16.5" customHeight="1">
      <c r="A104" s="357"/>
      <c r="B104" s="267" t="s">
        <v>166</v>
      </c>
      <c r="C104" s="360">
        <v>0</v>
      </c>
      <c r="D104" s="269">
        <v>0</v>
      </c>
      <c r="E104" s="269">
        <v>0</v>
      </c>
      <c r="F104" s="269">
        <v>0</v>
      </c>
      <c r="G104" s="269">
        <v>0</v>
      </c>
      <c r="H104" s="269">
        <v>0</v>
      </c>
      <c r="I104" s="362">
        <v>0</v>
      </c>
      <c r="J104" s="273"/>
      <c r="K104" s="269">
        <v>0</v>
      </c>
      <c r="L104" s="269">
        <v>0</v>
      </c>
      <c r="M104" s="269">
        <v>0</v>
      </c>
      <c r="N104" s="269">
        <v>0</v>
      </c>
      <c r="O104" s="269">
        <v>0</v>
      </c>
      <c r="P104" s="381">
        <v>0</v>
      </c>
    </row>
    <row r="105" spans="1:16" ht="16.5" customHeight="1">
      <c r="A105" s="357"/>
      <c r="B105" s="267" t="s">
        <v>167</v>
      </c>
      <c r="C105" s="334">
        <f t="shared" si="19"/>
        <v>139</v>
      </c>
      <c r="D105" s="269">
        <v>0</v>
      </c>
      <c r="E105" s="269">
        <v>0</v>
      </c>
      <c r="F105" s="269">
        <v>0</v>
      </c>
      <c r="G105" s="281">
        <v>36</v>
      </c>
      <c r="H105" s="333">
        <v>103</v>
      </c>
      <c r="I105" s="362">
        <v>0</v>
      </c>
      <c r="J105" s="273"/>
      <c r="K105" s="273">
        <f t="shared" si="17"/>
        <v>139</v>
      </c>
      <c r="L105" s="269">
        <v>0</v>
      </c>
      <c r="M105" s="269">
        <v>0</v>
      </c>
      <c r="N105" s="269">
        <v>0</v>
      </c>
      <c r="O105" s="281">
        <v>36</v>
      </c>
      <c r="P105" s="336">
        <v>103</v>
      </c>
    </row>
    <row r="106" spans="1:16" ht="16.5" customHeight="1">
      <c r="A106" s="357"/>
      <c r="B106" s="267" t="s">
        <v>168</v>
      </c>
      <c r="C106" s="334">
        <f t="shared" si="19"/>
        <v>50</v>
      </c>
      <c r="D106" s="269">
        <v>0</v>
      </c>
      <c r="E106" s="269">
        <v>0</v>
      </c>
      <c r="F106" s="269">
        <v>0</v>
      </c>
      <c r="G106" s="269">
        <v>0</v>
      </c>
      <c r="H106" s="422">
        <v>50</v>
      </c>
      <c r="I106" s="362">
        <v>0</v>
      </c>
      <c r="J106" s="273"/>
      <c r="K106" s="273">
        <f t="shared" si="17"/>
        <v>50</v>
      </c>
      <c r="L106" s="269">
        <v>0</v>
      </c>
      <c r="M106" s="269">
        <v>0</v>
      </c>
      <c r="N106" s="269">
        <v>0</v>
      </c>
      <c r="O106" s="269">
        <v>0</v>
      </c>
      <c r="P106" s="380">
        <v>50</v>
      </c>
    </row>
    <row r="107" spans="1:16" ht="16.5" customHeight="1">
      <c r="A107" s="428"/>
      <c r="B107" s="267" t="s">
        <v>169</v>
      </c>
      <c r="C107" s="334">
        <f t="shared" si="19"/>
        <v>250</v>
      </c>
      <c r="D107" s="276">
        <v>250</v>
      </c>
      <c r="E107" s="269">
        <v>0</v>
      </c>
      <c r="F107" s="269">
        <v>0</v>
      </c>
      <c r="G107" s="269">
        <v>0</v>
      </c>
      <c r="H107" s="466">
        <v>0</v>
      </c>
      <c r="I107" s="467">
        <v>250</v>
      </c>
      <c r="J107" s="273"/>
      <c r="K107" s="269">
        <v>0</v>
      </c>
      <c r="L107" s="396">
        <v>0</v>
      </c>
      <c r="M107" s="269">
        <v>0</v>
      </c>
      <c r="N107" s="269">
        <v>0</v>
      </c>
      <c r="O107" s="269">
        <v>0</v>
      </c>
      <c r="P107" s="398">
        <v>0</v>
      </c>
    </row>
    <row r="108" spans="1:248" s="253" customFormat="1" ht="16.5" customHeight="1">
      <c r="A108" s="468" t="s">
        <v>234</v>
      </c>
      <c r="B108" s="286"/>
      <c r="C108" s="413">
        <f>+C109+C116</f>
        <v>1559</v>
      </c>
      <c r="D108" s="288">
        <f aca="true" t="shared" si="21" ref="D108:P108">+D109+D116</f>
        <v>266</v>
      </c>
      <c r="E108" s="288">
        <f t="shared" si="21"/>
        <v>4</v>
      </c>
      <c r="F108" s="288">
        <f t="shared" si="21"/>
        <v>50</v>
      </c>
      <c r="G108" s="290">
        <f t="shared" si="21"/>
        <v>381</v>
      </c>
      <c r="H108" s="458">
        <f t="shared" si="21"/>
        <v>858</v>
      </c>
      <c r="I108" s="293">
        <f t="shared" si="21"/>
        <v>266</v>
      </c>
      <c r="J108" s="460">
        <f t="shared" si="21"/>
        <v>0</v>
      </c>
      <c r="K108" s="460">
        <f t="shared" si="21"/>
        <v>1293</v>
      </c>
      <c r="L108" s="348">
        <v>0</v>
      </c>
      <c r="M108" s="288">
        <f t="shared" si="21"/>
        <v>4</v>
      </c>
      <c r="N108" s="288">
        <f t="shared" si="21"/>
        <v>50</v>
      </c>
      <c r="O108" s="469">
        <f t="shared" si="21"/>
        <v>381</v>
      </c>
      <c r="P108" s="349">
        <f t="shared" si="21"/>
        <v>858</v>
      </c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  <c r="EC108" s="252"/>
      <c r="ED108" s="252"/>
      <c r="EE108" s="252"/>
      <c r="EF108" s="252"/>
      <c r="EG108" s="252"/>
      <c r="EH108" s="252"/>
      <c r="EI108" s="252"/>
      <c r="EJ108" s="252"/>
      <c r="EK108" s="252"/>
      <c r="EL108" s="252"/>
      <c r="EM108" s="252"/>
      <c r="EN108" s="252"/>
      <c r="EO108" s="252"/>
      <c r="EP108" s="252"/>
      <c r="EQ108" s="252"/>
      <c r="ER108" s="252"/>
      <c r="ES108" s="252"/>
      <c r="ET108" s="252"/>
      <c r="EU108" s="252"/>
      <c r="EV108" s="252"/>
      <c r="EW108" s="252"/>
      <c r="EX108" s="252"/>
      <c r="EY108" s="252"/>
      <c r="EZ108" s="252"/>
      <c r="FA108" s="252"/>
      <c r="FB108" s="252"/>
      <c r="FC108" s="252"/>
      <c r="FD108" s="252"/>
      <c r="FE108" s="252"/>
      <c r="FF108" s="252"/>
      <c r="FG108" s="252"/>
      <c r="FH108" s="252"/>
      <c r="FI108" s="252"/>
      <c r="FJ108" s="252"/>
      <c r="FK108" s="252"/>
      <c r="FL108" s="252"/>
      <c r="FM108" s="252"/>
      <c r="FN108" s="252"/>
      <c r="FO108" s="252"/>
      <c r="FP108" s="252"/>
      <c r="FQ108" s="252"/>
      <c r="FR108" s="252"/>
      <c r="FS108" s="252"/>
      <c r="FT108" s="252"/>
      <c r="FU108" s="252"/>
      <c r="FV108" s="252"/>
      <c r="FW108" s="252"/>
      <c r="FX108" s="252"/>
      <c r="FY108" s="252"/>
      <c r="FZ108" s="252"/>
      <c r="GA108" s="252"/>
      <c r="GB108" s="252"/>
      <c r="GC108" s="252"/>
      <c r="GD108" s="252"/>
      <c r="GE108" s="252"/>
      <c r="GF108" s="252"/>
      <c r="GG108" s="252"/>
      <c r="GH108" s="252"/>
      <c r="GI108" s="252"/>
      <c r="GJ108" s="252"/>
      <c r="GK108" s="252"/>
      <c r="GL108" s="252"/>
      <c r="GM108" s="252"/>
      <c r="GN108" s="252"/>
      <c r="GO108" s="252"/>
      <c r="GP108" s="252"/>
      <c r="GQ108" s="252"/>
      <c r="GR108" s="252"/>
      <c r="GS108" s="252"/>
      <c r="GT108" s="252"/>
      <c r="GU108" s="252"/>
      <c r="GV108" s="252"/>
      <c r="GW108" s="252"/>
      <c r="GX108" s="252"/>
      <c r="GY108" s="252"/>
      <c r="GZ108" s="252"/>
      <c r="HA108" s="252"/>
      <c r="HB108" s="252"/>
      <c r="HC108" s="252"/>
      <c r="HD108" s="252"/>
      <c r="HE108" s="252"/>
      <c r="HF108" s="252"/>
      <c r="HG108" s="252"/>
      <c r="HH108" s="252"/>
      <c r="HI108" s="252"/>
      <c r="HJ108" s="252"/>
      <c r="HK108" s="252"/>
      <c r="HL108" s="252"/>
      <c r="HM108" s="252"/>
      <c r="HN108" s="252"/>
      <c r="HO108" s="252"/>
      <c r="HP108" s="252"/>
      <c r="HQ108" s="252"/>
      <c r="HR108" s="252"/>
      <c r="HS108" s="252"/>
      <c r="HT108" s="252"/>
      <c r="HU108" s="252"/>
      <c r="HV108" s="252"/>
      <c r="HW108" s="252"/>
      <c r="HX108" s="252"/>
      <c r="HY108" s="252"/>
      <c r="HZ108" s="252"/>
      <c r="IA108" s="252"/>
      <c r="IB108" s="252"/>
      <c r="IC108" s="252"/>
      <c r="ID108" s="252"/>
      <c r="IE108" s="252"/>
      <c r="IF108" s="252"/>
      <c r="IG108" s="252"/>
      <c r="IH108" s="252"/>
      <c r="II108" s="252"/>
      <c r="IJ108" s="252"/>
      <c r="IK108" s="252"/>
      <c r="IL108" s="252"/>
      <c r="IM108" s="252"/>
      <c r="IN108" s="252"/>
    </row>
    <row r="109" spans="1:16" ht="16.5" customHeight="1">
      <c r="A109" s="254" t="s">
        <v>235</v>
      </c>
      <c r="B109" s="255"/>
      <c r="C109" s="389">
        <f>D109+E109+F109+G109+H109</f>
        <v>1202</v>
      </c>
      <c r="D109" s="257">
        <f aca="true" t="shared" si="22" ref="D109:I109">SUM(D110:D115)</f>
        <v>266</v>
      </c>
      <c r="E109" s="257">
        <f t="shared" si="22"/>
        <v>4</v>
      </c>
      <c r="F109" s="257">
        <f t="shared" si="22"/>
        <v>50</v>
      </c>
      <c r="G109" s="258">
        <f>SUM(G110:G115)</f>
        <v>268</v>
      </c>
      <c r="H109" s="259">
        <f>SUM(H110:H115)</f>
        <v>614</v>
      </c>
      <c r="I109" s="470">
        <f t="shared" si="22"/>
        <v>266</v>
      </c>
      <c r="J109" s="256"/>
      <c r="K109" s="256">
        <f aca="true" t="shared" si="23" ref="K109:K116">SUM(L109:P109)</f>
        <v>936</v>
      </c>
      <c r="L109" s="269">
        <v>0</v>
      </c>
      <c r="M109" s="257">
        <f>SUM(M110:M115)</f>
        <v>4</v>
      </c>
      <c r="N109" s="257">
        <f>SUM(N110:N115)</f>
        <v>50</v>
      </c>
      <c r="O109" s="258">
        <f>SUM(O110:O115)</f>
        <v>268</v>
      </c>
      <c r="P109" s="356">
        <f>SUM(P110:P115)</f>
        <v>614</v>
      </c>
    </row>
    <row r="110" spans="1:16" ht="16.5" customHeight="1">
      <c r="A110" s="266"/>
      <c r="B110" s="267" t="s">
        <v>170</v>
      </c>
      <c r="C110" s="334">
        <f aca="true" t="shared" si="24" ref="C110:C130">D110+E110+F110+G110+H110</f>
        <v>575</v>
      </c>
      <c r="D110" s="269">
        <v>0</v>
      </c>
      <c r="E110" s="276">
        <v>4</v>
      </c>
      <c r="F110" s="276">
        <v>50</v>
      </c>
      <c r="G110" s="269">
        <v>0</v>
      </c>
      <c r="H110" s="270">
        <v>521</v>
      </c>
      <c r="I110" s="272">
        <v>0</v>
      </c>
      <c r="J110" s="268"/>
      <c r="K110" s="268">
        <f t="shared" si="23"/>
        <v>575</v>
      </c>
      <c r="L110" s="269">
        <v>0</v>
      </c>
      <c r="M110" s="276">
        <v>4</v>
      </c>
      <c r="N110" s="276">
        <v>50</v>
      </c>
      <c r="O110" s="269">
        <v>0</v>
      </c>
      <c r="P110" s="380">
        <v>521</v>
      </c>
    </row>
    <row r="111" spans="1:16" ht="16.5" customHeight="1">
      <c r="A111" s="266"/>
      <c r="B111" s="267" t="s">
        <v>171</v>
      </c>
      <c r="C111" s="334">
        <f t="shared" si="24"/>
        <v>627</v>
      </c>
      <c r="D111" s="276">
        <v>266</v>
      </c>
      <c r="E111" s="269">
        <v>0</v>
      </c>
      <c r="F111" s="269">
        <v>0</v>
      </c>
      <c r="G111" s="281">
        <v>268</v>
      </c>
      <c r="H111" s="270">
        <v>93</v>
      </c>
      <c r="I111" s="277">
        <v>266</v>
      </c>
      <c r="J111" s="268"/>
      <c r="K111" s="268">
        <f t="shared" si="23"/>
        <v>361</v>
      </c>
      <c r="L111" s="269">
        <v>0</v>
      </c>
      <c r="M111" s="269">
        <v>0</v>
      </c>
      <c r="N111" s="269">
        <v>0</v>
      </c>
      <c r="O111" s="281">
        <v>268</v>
      </c>
      <c r="P111" s="380">
        <v>93</v>
      </c>
    </row>
    <row r="112" spans="1:16" ht="16.5" customHeight="1">
      <c r="A112" s="266"/>
      <c r="B112" s="267" t="s">
        <v>172</v>
      </c>
      <c r="C112" s="360">
        <v>0</v>
      </c>
      <c r="D112" s="269">
        <v>0</v>
      </c>
      <c r="E112" s="269">
        <v>0</v>
      </c>
      <c r="F112" s="269">
        <v>0</v>
      </c>
      <c r="G112" s="269">
        <v>0</v>
      </c>
      <c r="H112" s="382">
        <v>0</v>
      </c>
      <c r="I112" s="272">
        <v>0</v>
      </c>
      <c r="J112" s="268"/>
      <c r="K112" s="269">
        <v>0</v>
      </c>
      <c r="L112" s="269">
        <v>0</v>
      </c>
      <c r="M112" s="269">
        <v>0</v>
      </c>
      <c r="N112" s="269">
        <v>0</v>
      </c>
      <c r="O112" s="269">
        <v>0</v>
      </c>
      <c r="P112" s="381">
        <v>0</v>
      </c>
    </row>
    <row r="113" spans="1:16" ht="16.5" customHeight="1">
      <c r="A113" s="266"/>
      <c r="B113" s="267" t="s">
        <v>173</v>
      </c>
      <c r="C113" s="360">
        <v>0</v>
      </c>
      <c r="D113" s="269">
        <v>0</v>
      </c>
      <c r="E113" s="269">
        <v>0</v>
      </c>
      <c r="F113" s="269">
        <v>0</v>
      </c>
      <c r="G113" s="269">
        <v>0</v>
      </c>
      <c r="H113" s="382">
        <v>0</v>
      </c>
      <c r="I113" s="272">
        <v>0</v>
      </c>
      <c r="J113" s="268"/>
      <c r="K113" s="269">
        <v>0</v>
      </c>
      <c r="L113" s="269">
        <v>0</v>
      </c>
      <c r="M113" s="269">
        <v>0</v>
      </c>
      <c r="N113" s="269">
        <v>0</v>
      </c>
      <c r="O113" s="269">
        <v>0</v>
      </c>
      <c r="P113" s="381">
        <v>0</v>
      </c>
    </row>
    <row r="114" spans="1:16" ht="16.5" customHeight="1">
      <c r="A114" s="266"/>
      <c r="B114" s="267" t="s">
        <v>174</v>
      </c>
      <c r="C114" s="360">
        <v>0</v>
      </c>
      <c r="D114" s="269">
        <v>0</v>
      </c>
      <c r="E114" s="269">
        <v>0</v>
      </c>
      <c r="F114" s="269">
        <v>0</v>
      </c>
      <c r="G114" s="269">
        <v>0</v>
      </c>
      <c r="H114" s="382">
        <v>0</v>
      </c>
      <c r="I114" s="272">
        <v>0</v>
      </c>
      <c r="J114" s="268"/>
      <c r="K114" s="269">
        <v>0</v>
      </c>
      <c r="L114" s="269">
        <v>0</v>
      </c>
      <c r="M114" s="269">
        <v>0</v>
      </c>
      <c r="N114" s="269">
        <v>0</v>
      </c>
      <c r="O114" s="269">
        <v>0</v>
      </c>
      <c r="P114" s="381">
        <v>0</v>
      </c>
    </row>
    <row r="115" spans="1:16" ht="16.5" customHeight="1">
      <c r="A115" s="453"/>
      <c r="B115" s="267" t="s">
        <v>175</v>
      </c>
      <c r="C115" s="360">
        <v>0</v>
      </c>
      <c r="D115" s="269">
        <v>0</v>
      </c>
      <c r="E115" s="269">
        <v>0</v>
      </c>
      <c r="F115" s="269">
        <v>0</v>
      </c>
      <c r="G115" s="269">
        <v>0</v>
      </c>
      <c r="H115" s="382">
        <v>0</v>
      </c>
      <c r="I115" s="272">
        <v>0</v>
      </c>
      <c r="J115" s="268"/>
      <c r="K115" s="269">
        <v>0</v>
      </c>
      <c r="L115" s="269">
        <v>0</v>
      </c>
      <c r="M115" s="269">
        <v>0</v>
      </c>
      <c r="N115" s="269">
        <v>0</v>
      </c>
      <c r="O115" s="269">
        <v>0</v>
      </c>
      <c r="P115" s="381">
        <v>0</v>
      </c>
    </row>
    <row r="116" spans="1:16" ht="16.5" customHeight="1">
      <c r="A116" s="357" t="s">
        <v>236</v>
      </c>
      <c r="B116" s="307" t="s">
        <v>237</v>
      </c>
      <c r="C116" s="471">
        <f t="shared" si="24"/>
        <v>357</v>
      </c>
      <c r="D116" s="472">
        <v>0</v>
      </c>
      <c r="E116" s="309">
        <v>0</v>
      </c>
      <c r="F116" s="309">
        <v>0</v>
      </c>
      <c r="G116" s="473">
        <v>113</v>
      </c>
      <c r="H116" s="310">
        <v>244</v>
      </c>
      <c r="I116" s="312">
        <v>0</v>
      </c>
      <c r="J116" s="368"/>
      <c r="K116" s="368">
        <f t="shared" si="23"/>
        <v>357</v>
      </c>
      <c r="L116" s="309">
        <v>0</v>
      </c>
      <c r="M116" s="309">
        <v>0</v>
      </c>
      <c r="N116" s="474">
        <v>0</v>
      </c>
      <c r="O116" s="473">
        <v>113</v>
      </c>
      <c r="P116" s="475">
        <v>244</v>
      </c>
    </row>
    <row r="117" spans="1:248" s="253" customFormat="1" ht="16.5" customHeight="1">
      <c r="A117" s="285" t="s">
        <v>238</v>
      </c>
      <c r="B117" s="316"/>
      <c r="C117" s="476">
        <f>+C118+C119+C126</f>
        <v>2077</v>
      </c>
      <c r="D117" s="288">
        <f aca="true" t="shared" si="25" ref="D117:P117">+D118+D119+D126</f>
        <v>393</v>
      </c>
      <c r="E117" s="288">
        <f t="shared" si="25"/>
        <v>4</v>
      </c>
      <c r="F117" s="288">
        <f t="shared" si="25"/>
        <v>26</v>
      </c>
      <c r="G117" s="290">
        <f t="shared" si="25"/>
        <v>928</v>
      </c>
      <c r="H117" s="477">
        <f t="shared" si="25"/>
        <v>726</v>
      </c>
      <c r="I117" s="293">
        <f t="shared" si="25"/>
        <v>263</v>
      </c>
      <c r="J117" s="317">
        <f t="shared" si="25"/>
        <v>0</v>
      </c>
      <c r="K117" s="317">
        <f t="shared" si="25"/>
        <v>1814</v>
      </c>
      <c r="L117" s="288">
        <f t="shared" si="25"/>
        <v>130</v>
      </c>
      <c r="M117" s="288">
        <f t="shared" si="25"/>
        <v>4</v>
      </c>
      <c r="N117" s="288">
        <f t="shared" si="25"/>
        <v>26</v>
      </c>
      <c r="O117" s="478">
        <f t="shared" si="25"/>
        <v>928</v>
      </c>
      <c r="P117" s="375">
        <f t="shared" si="25"/>
        <v>726</v>
      </c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2"/>
      <c r="DT117" s="252"/>
      <c r="DU117" s="252"/>
      <c r="DV117" s="252"/>
      <c r="DW117" s="252"/>
      <c r="DX117" s="252"/>
      <c r="DY117" s="252"/>
      <c r="DZ117" s="252"/>
      <c r="EA117" s="252"/>
      <c r="EB117" s="252"/>
      <c r="EC117" s="252"/>
      <c r="ED117" s="252"/>
      <c r="EE117" s="252"/>
      <c r="EF117" s="252"/>
      <c r="EG117" s="252"/>
      <c r="EH117" s="252"/>
      <c r="EI117" s="252"/>
      <c r="EJ117" s="252"/>
      <c r="EK117" s="252"/>
      <c r="EL117" s="252"/>
      <c r="EM117" s="252"/>
      <c r="EN117" s="252"/>
      <c r="EO117" s="252"/>
      <c r="EP117" s="252"/>
      <c r="EQ117" s="252"/>
      <c r="ER117" s="252"/>
      <c r="ES117" s="252"/>
      <c r="ET117" s="252"/>
      <c r="EU117" s="252"/>
      <c r="EV117" s="252"/>
      <c r="EW117" s="252"/>
      <c r="EX117" s="252"/>
      <c r="EY117" s="252"/>
      <c r="EZ117" s="252"/>
      <c r="FA117" s="252"/>
      <c r="FB117" s="252"/>
      <c r="FC117" s="252"/>
      <c r="FD117" s="252"/>
      <c r="FE117" s="252"/>
      <c r="FF117" s="252"/>
      <c r="FG117" s="252"/>
      <c r="FH117" s="252"/>
      <c r="FI117" s="252"/>
      <c r="FJ117" s="252"/>
      <c r="FK117" s="252"/>
      <c r="FL117" s="252"/>
      <c r="FM117" s="252"/>
      <c r="FN117" s="252"/>
      <c r="FO117" s="252"/>
      <c r="FP117" s="252"/>
      <c r="FQ117" s="252"/>
      <c r="FR117" s="252"/>
      <c r="FS117" s="252"/>
      <c r="FT117" s="252"/>
      <c r="FU117" s="252"/>
      <c r="FV117" s="252"/>
      <c r="FW117" s="252"/>
      <c r="FX117" s="252"/>
      <c r="FY117" s="252"/>
      <c r="FZ117" s="252"/>
      <c r="GA117" s="252"/>
      <c r="GB117" s="252"/>
      <c r="GC117" s="252"/>
      <c r="GD117" s="252"/>
      <c r="GE117" s="252"/>
      <c r="GF117" s="252"/>
      <c r="GG117" s="252"/>
      <c r="GH117" s="252"/>
      <c r="GI117" s="252"/>
      <c r="GJ117" s="252"/>
      <c r="GK117" s="252"/>
      <c r="GL117" s="252"/>
      <c r="GM117" s="252"/>
      <c r="GN117" s="252"/>
      <c r="GO117" s="252"/>
      <c r="GP117" s="252"/>
      <c r="GQ117" s="252"/>
      <c r="GR117" s="252"/>
      <c r="GS117" s="252"/>
      <c r="GT117" s="252"/>
      <c r="GU117" s="252"/>
      <c r="GV117" s="252"/>
      <c r="GW117" s="252"/>
      <c r="GX117" s="252"/>
      <c r="GY117" s="252"/>
      <c r="GZ117" s="252"/>
      <c r="HA117" s="252"/>
      <c r="HB117" s="252"/>
      <c r="HC117" s="252"/>
      <c r="HD117" s="252"/>
      <c r="HE117" s="252"/>
      <c r="HF117" s="252"/>
      <c r="HG117" s="252"/>
      <c r="HH117" s="252"/>
      <c r="HI117" s="252"/>
      <c r="HJ117" s="252"/>
      <c r="HK117" s="252"/>
      <c r="HL117" s="252"/>
      <c r="HM117" s="252"/>
      <c r="HN117" s="252"/>
      <c r="HO117" s="252"/>
      <c r="HP117" s="252"/>
      <c r="HQ117" s="252"/>
      <c r="HR117" s="252"/>
      <c r="HS117" s="252"/>
      <c r="HT117" s="252"/>
      <c r="HU117" s="252"/>
      <c r="HV117" s="252"/>
      <c r="HW117" s="252"/>
      <c r="HX117" s="252"/>
      <c r="HY117" s="252"/>
      <c r="HZ117" s="252"/>
      <c r="IA117" s="252"/>
      <c r="IB117" s="252"/>
      <c r="IC117" s="252"/>
      <c r="ID117" s="252"/>
      <c r="IE117" s="252"/>
      <c r="IF117" s="252"/>
      <c r="IG117" s="252"/>
      <c r="IH117" s="252"/>
      <c r="II117" s="252"/>
      <c r="IJ117" s="252"/>
      <c r="IK117" s="252"/>
      <c r="IL117" s="252"/>
      <c r="IM117" s="252"/>
      <c r="IN117" s="252"/>
    </row>
    <row r="118" spans="1:16" ht="16.5" customHeight="1">
      <c r="A118" s="350" t="s">
        <v>239</v>
      </c>
      <c r="B118" s="255" t="s">
        <v>240</v>
      </c>
      <c r="C118" s="334">
        <f t="shared" si="24"/>
        <v>865</v>
      </c>
      <c r="D118" s="299">
        <v>308</v>
      </c>
      <c r="E118" s="299">
        <v>4</v>
      </c>
      <c r="F118" s="302">
        <v>26</v>
      </c>
      <c r="G118" s="479">
        <v>100</v>
      </c>
      <c r="H118" s="480">
        <v>427</v>
      </c>
      <c r="I118" s="481">
        <v>263</v>
      </c>
      <c r="J118" s="304"/>
      <c r="K118" s="304">
        <f aca="true" t="shared" si="26" ref="K118:K130">SUM(L118:P118)</f>
        <v>602</v>
      </c>
      <c r="L118" s="299">
        <v>45</v>
      </c>
      <c r="M118" s="299">
        <v>4</v>
      </c>
      <c r="N118" s="302">
        <v>26</v>
      </c>
      <c r="O118" s="479">
        <v>100</v>
      </c>
      <c r="P118" s="482">
        <v>427</v>
      </c>
    </row>
    <row r="119" spans="1:16" ht="16.5" customHeight="1">
      <c r="A119" s="350" t="s">
        <v>263</v>
      </c>
      <c r="B119" s="255"/>
      <c r="C119" s="389">
        <f>D119+E119+F119+G119+H119</f>
        <v>582</v>
      </c>
      <c r="D119" s="269">
        <v>0</v>
      </c>
      <c r="E119" s="269">
        <v>0</v>
      </c>
      <c r="F119" s="269">
        <v>0</v>
      </c>
      <c r="G119" s="422">
        <f>SUM(G120:G125)</f>
        <v>324</v>
      </c>
      <c r="H119" s="483">
        <f>SUM(H120:H125)</f>
        <v>258</v>
      </c>
      <c r="I119" s="272">
        <v>0</v>
      </c>
      <c r="J119" s="268"/>
      <c r="K119" s="268">
        <f t="shared" si="26"/>
        <v>582</v>
      </c>
      <c r="L119" s="269">
        <v>0</v>
      </c>
      <c r="M119" s="269">
        <v>0</v>
      </c>
      <c r="N119" s="269">
        <v>0</v>
      </c>
      <c r="O119" s="422">
        <f>SUM(O120:O125)</f>
        <v>324</v>
      </c>
      <c r="P119" s="456">
        <f>SUM(P120:P125)</f>
        <v>258</v>
      </c>
    </row>
    <row r="120" spans="1:16" ht="16.5" customHeight="1">
      <c r="A120" s="357"/>
      <c r="B120" s="267" t="s">
        <v>176</v>
      </c>
      <c r="C120" s="334">
        <f t="shared" si="24"/>
        <v>172</v>
      </c>
      <c r="D120" s="269">
        <v>0</v>
      </c>
      <c r="E120" s="269">
        <v>0</v>
      </c>
      <c r="F120" s="269">
        <v>0</v>
      </c>
      <c r="G120" s="422">
        <v>60</v>
      </c>
      <c r="H120" s="409">
        <v>112</v>
      </c>
      <c r="I120" s="272">
        <v>0</v>
      </c>
      <c r="J120" s="273"/>
      <c r="K120" s="273">
        <f t="shared" si="26"/>
        <v>172</v>
      </c>
      <c r="L120" s="269">
        <v>0</v>
      </c>
      <c r="M120" s="269">
        <v>0</v>
      </c>
      <c r="N120" s="269">
        <v>0</v>
      </c>
      <c r="O120" s="422">
        <v>60</v>
      </c>
      <c r="P120" s="336">
        <v>112</v>
      </c>
    </row>
    <row r="121" spans="1:16" ht="16.5" customHeight="1">
      <c r="A121" s="357"/>
      <c r="B121" s="267" t="s">
        <v>177</v>
      </c>
      <c r="C121" s="334">
        <f t="shared" si="24"/>
        <v>152</v>
      </c>
      <c r="D121" s="269">
        <v>0</v>
      </c>
      <c r="E121" s="269">
        <v>0</v>
      </c>
      <c r="F121" s="269">
        <v>0</v>
      </c>
      <c r="G121" s="422">
        <v>50</v>
      </c>
      <c r="H121" s="409">
        <v>102</v>
      </c>
      <c r="I121" s="272">
        <v>0</v>
      </c>
      <c r="J121" s="273"/>
      <c r="K121" s="273">
        <f t="shared" si="26"/>
        <v>152</v>
      </c>
      <c r="L121" s="269">
        <v>0</v>
      </c>
      <c r="M121" s="269">
        <v>0</v>
      </c>
      <c r="N121" s="269">
        <v>0</v>
      </c>
      <c r="O121" s="422">
        <v>50</v>
      </c>
      <c r="P121" s="336">
        <v>102</v>
      </c>
    </row>
    <row r="122" spans="1:16" ht="16.5" customHeight="1">
      <c r="A122" s="357"/>
      <c r="B122" s="267" t="s">
        <v>178</v>
      </c>
      <c r="C122" s="360">
        <v>0</v>
      </c>
      <c r="D122" s="269">
        <v>0</v>
      </c>
      <c r="E122" s="269">
        <v>0</v>
      </c>
      <c r="F122" s="269">
        <v>0</v>
      </c>
      <c r="G122" s="377">
        <v>0</v>
      </c>
      <c r="H122" s="379">
        <v>0</v>
      </c>
      <c r="I122" s="272">
        <v>0</v>
      </c>
      <c r="J122" s="273"/>
      <c r="K122" s="269">
        <v>0</v>
      </c>
      <c r="L122" s="269">
        <v>0</v>
      </c>
      <c r="M122" s="269">
        <v>0</v>
      </c>
      <c r="N122" s="269">
        <v>0</v>
      </c>
      <c r="O122" s="377">
        <v>0</v>
      </c>
      <c r="P122" s="381">
        <v>0</v>
      </c>
    </row>
    <row r="123" spans="1:16" ht="16.5" customHeight="1">
      <c r="A123" s="357"/>
      <c r="B123" s="267" t="s">
        <v>152</v>
      </c>
      <c r="C123" s="334">
        <f t="shared" si="24"/>
        <v>58</v>
      </c>
      <c r="D123" s="269">
        <v>0</v>
      </c>
      <c r="E123" s="269">
        <v>0</v>
      </c>
      <c r="F123" s="269">
        <v>0</v>
      </c>
      <c r="G123" s="422">
        <v>58</v>
      </c>
      <c r="H123" s="379">
        <v>0</v>
      </c>
      <c r="I123" s="272">
        <v>0</v>
      </c>
      <c r="J123" s="273"/>
      <c r="K123" s="273">
        <f t="shared" si="26"/>
        <v>58</v>
      </c>
      <c r="L123" s="269">
        <v>0</v>
      </c>
      <c r="M123" s="269">
        <v>0</v>
      </c>
      <c r="N123" s="269">
        <v>0</v>
      </c>
      <c r="O123" s="422">
        <v>58</v>
      </c>
      <c r="P123" s="381">
        <v>0</v>
      </c>
    </row>
    <row r="124" spans="1:16" ht="16.5" customHeight="1">
      <c r="A124" s="357"/>
      <c r="B124" s="267" t="s">
        <v>179</v>
      </c>
      <c r="C124" s="360">
        <v>0</v>
      </c>
      <c r="D124" s="269">
        <v>0</v>
      </c>
      <c r="E124" s="269">
        <v>0</v>
      </c>
      <c r="F124" s="269">
        <v>0</v>
      </c>
      <c r="G124" s="377">
        <v>0</v>
      </c>
      <c r="H124" s="379">
        <v>0</v>
      </c>
      <c r="I124" s="272">
        <v>0</v>
      </c>
      <c r="J124" s="273"/>
      <c r="K124" s="269">
        <v>0</v>
      </c>
      <c r="L124" s="269">
        <v>0</v>
      </c>
      <c r="M124" s="269">
        <v>0</v>
      </c>
      <c r="N124" s="269">
        <v>0</v>
      </c>
      <c r="O124" s="377">
        <v>0</v>
      </c>
      <c r="P124" s="381">
        <v>0</v>
      </c>
    </row>
    <row r="125" spans="1:16" ht="16.5" customHeight="1">
      <c r="A125" s="357"/>
      <c r="B125" s="267" t="s">
        <v>180</v>
      </c>
      <c r="C125" s="334">
        <f t="shared" si="24"/>
        <v>200</v>
      </c>
      <c r="D125" s="269">
        <v>0</v>
      </c>
      <c r="E125" s="289">
        <v>0</v>
      </c>
      <c r="F125" s="289">
        <v>0</v>
      </c>
      <c r="G125" s="484">
        <v>156</v>
      </c>
      <c r="H125" s="485">
        <v>44</v>
      </c>
      <c r="I125" s="486">
        <v>0</v>
      </c>
      <c r="J125" s="452"/>
      <c r="K125" s="452">
        <f t="shared" si="26"/>
        <v>200</v>
      </c>
      <c r="L125" s="289">
        <v>0</v>
      </c>
      <c r="M125" s="289">
        <v>0</v>
      </c>
      <c r="N125" s="289">
        <v>0</v>
      </c>
      <c r="O125" s="484">
        <v>156</v>
      </c>
      <c r="P125" s="487">
        <v>44</v>
      </c>
    </row>
    <row r="126" spans="1:16" ht="16.5" customHeight="1">
      <c r="A126" s="350" t="s">
        <v>264</v>
      </c>
      <c r="B126" s="255"/>
      <c r="C126" s="389">
        <f>D126+E126+F126+G126+H126</f>
        <v>630</v>
      </c>
      <c r="D126" s="257">
        <f>SUM(D127:D130)</f>
        <v>85</v>
      </c>
      <c r="E126" s="269">
        <v>0</v>
      </c>
      <c r="F126" s="269">
        <v>0</v>
      </c>
      <c r="G126" s="422">
        <f>SUM(G127:G130)</f>
        <v>504</v>
      </c>
      <c r="H126" s="483">
        <f>SUM(H127:H130)</f>
        <v>41</v>
      </c>
      <c r="I126" s="272">
        <v>0</v>
      </c>
      <c r="J126" s="268"/>
      <c r="K126" s="268">
        <f t="shared" si="26"/>
        <v>630</v>
      </c>
      <c r="L126" s="276">
        <f>SUM(L127:L130)</f>
        <v>85</v>
      </c>
      <c r="M126" s="269">
        <v>0</v>
      </c>
      <c r="N126" s="269">
        <v>0</v>
      </c>
      <c r="O126" s="422">
        <f>SUM(O127:O130)</f>
        <v>504</v>
      </c>
      <c r="P126" s="456">
        <f>SUM(P127:P130)</f>
        <v>41</v>
      </c>
    </row>
    <row r="127" spans="1:16" ht="16.5" customHeight="1">
      <c r="A127" s="357"/>
      <c r="B127" s="267" t="s">
        <v>181</v>
      </c>
      <c r="C127" s="334">
        <f t="shared" si="24"/>
        <v>119</v>
      </c>
      <c r="D127" s="269">
        <v>0</v>
      </c>
      <c r="E127" s="269">
        <v>0</v>
      </c>
      <c r="F127" s="269">
        <v>0</v>
      </c>
      <c r="G127" s="422">
        <v>119</v>
      </c>
      <c r="H127" s="379">
        <v>0</v>
      </c>
      <c r="I127" s="272">
        <v>0</v>
      </c>
      <c r="J127" s="273"/>
      <c r="K127" s="273">
        <f t="shared" si="26"/>
        <v>119</v>
      </c>
      <c r="L127" s="269">
        <v>0</v>
      </c>
      <c r="M127" s="269">
        <v>0</v>
      </c>
      <c r="N127" s="269">
        <v>0</v>
      </c>
      <c r="O127" s="422">
        <v>119</v>
      </c>
      <c r="P127" s="381">
        <v>0</v>
      </c>
    </row>
    <row r="128" spans="1:16" ht="16.5" customHeight="1">
      <c r="A128" s="357"/>
      <c r="B128" s="267" t="s">
        <v>182</v>
      </c>
      <c r="C128" s="360">
        <v>0</v>
      </c>
      <c r="D128" s="269">
        <v>0</v>
      </c>
      <c r="E128" s="269">
        <v>0</v>
      </c>
      <c r="F128" s="269">
        <v>0</v>
      </c>
      <c r="G128" s="377">
        <v>0</v>
      </c>
      <c r="H128" s="379">
        <v>0</v>
      </c>
      <c r="I128" s="272">
        <v>0</v>
      </c>
      <c r="J128" s="273"/>
      <c r="K128" s="269">
        <v>0</v>
      </c>
      <c r="L128" s="269">
        <v>0</v>
      </c>
      <c r="M128" s="269">
        <v>0</v>
      </c>
      <c r="N128" s="269">
        <v>0</v>
      </c>
      <c r="O128" s="377">
        <v>0</v>
      </c>
      <c r="P128" s="381">
        <v>0</v>
      </c>
    </row>
    <row r="129" spans="1:16" ht="16.5" customHeight="1">
      <c r="A129" s="357"/>
      <c r="B129" s="267" t="s">
        <v>183</v>
      </c>
      <c r="C129" s="334">
        <f t="shared" si="24"/>
        <v>341</v>
      </c>
      <c r="D129" s="269">
        <v>0</v>
      </c>
      <c r="E129" s="269">
        <v>0</v>
      </c>
      <c r="F129" s="269">
        <v>0</v>
      </c>
      <c r="G129" s="422">
        <v>300</v>
      </c>
      <c r="H129" s="409">
        <v>41</v>
      </c>
      <c r="I129" s="272">
        <v>0</v>
      </c>
      <c r="J129" s="273"/>
      <c r="K129" s="273">
        <f t="shared" si="26"/>
        <v>341</v>
      </c>
      <c r="L129" s="269">
        <v>0</v>
      </c>
      <c r="M129" s="269">
        <v>0</v>
      </c>
      <c r="N129" s="269">
        <v>0</v>
      </c>
      <c r="O129" s="422">
        <v>300</v>
      </c>
      <c r="P129" s="336">
        <v>41</v>
      </c>
    </row>
    <row r="130" spans="1:248" s="492" customFormat="1" ht="16.5" customHeight="1">
      <c r="A130" s="357"/>
      <c r="B130" s="267" t="s">
        <v>184</v>
      </c>
      <c r="C130" s="488">
        <f t="shared" si="24"/>
        <v>170</v>
      </c>
      <c r="D130" s="276">
        <v>85</v>
      </c>
      <c r="E130" s="269">
        <v>0</v>
      </c>
      <c r="F130" s="269">
        <v>0</v>
      </c>
      <c r="G130" s="489">
        <v>85</v>
      </c>
      <c r="H130" s="490">
        <v>0</v>
      </c>
      <c r="I130" s="491">
        <v>0</v>
      </c>
      <c r="J130" s="273"/>
      <c r="K130" s="273">
        <f t="shared" si="26"/>
        <v>170</v>
      </c>
      <c r="L130" s="279">
        <v>85</v>
      </c>
      <c r="M130" s="269">
        <v>0</v>
      </c>
      <c r="N130" s="269">
        <v>0</v>
      </c>
      <c r="O130" s="489">
        <v>85</v>
      </c>
      <c r="P130" s="398">
        <v>0</v>
      </c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  <c r="BV130" s="228"/>
      <c r="BW130" s="228"/>
      <c r="BX130" s="228"/>
      <c r="BY130" s="228"/>
      <c r="BZ130" s="228"/>
      <c r="CA130" s="228"/>
      <c r="CB130" s="228"/>
      <c r="CC130" s="228"/>
      <c r="CD130" s="228"/>
      <c r="CE130" s="228"/>
      <c r="CF130" s="228"/>
      <c r="CG130" s="228"/>
      <c r="CH130" s="228"/>
      <c r="CI130" s="228"/>
      <c r="CJ130" s="228"/>
      <c r="CK130" s="228"/>
      <c r="CL130" s="228"/>
      <c r="CM130" s="228"/>
      <c r="CN130" s="228"/>
      <c r="CO130" s="228"/>
      <c r="CP130" s="228"/>
      <c r="CQ130" s="228"/>
      <c r="CR130" s="228"/>
      <c r="CS130" s="228"/>
      <c r="CT130" s="228"/>
      <c r="CU130" s="228"/>
      <c r="CV130" s="228"/>
      <c r="CW130" s="228"/>
      <c r="CX130" s="228"/>
      <c r="CY130" s="228"/>
      <c r="CZ130" s="228"/>
      <c r="DA130" s="228"/>
      <c r="DB130" s="228"/>
      <c r="DC130" s="228"/>
      <c r="DD130" s="228"/>
      <c r="DE130" s="228"/>
      <c r="DF130" s="228"/>
      <c r="DG130" s="228"/>
      <c r="DH130" s="228"/>
      <c r="DI130" s="228"/>
      <c r="DJ130" s="228"/>
      <c r="DK130" s="228"/>
      <c r="DL130" s="228"/>
      <c r="DM130" s="228"/>
      <c r="DN130" s="228"/>
      <c r="DO130" s="228"/>
      <c r="DP130" s="228"/>
      <c r="DQ130" s="228"/>
      <c r="DR130" s="228"/>
      <c r="DS130" s="228"/>
      <c r="DT130" s="228"/>
      <c r="DU130" s="228"/>
      <c r="DV130" s="228"/>
      <c r="DW130" s="228"/>
      <c r="DX130" s="228"/>
      <c r="DY130" s="228"/>
      <c r="DZ130" s="228"/>
      <c r="EA130" s="228"/>
      <c r="EB130" s="228"/>
      <c r="EC130" s="228"/>
      <c r="ED130" s="228"/>
      <c r="EE130" s="228"/>
      <c r="EF130" s="228"/>
      <c r="EG130" s="228"/>
      <c r="EH130" s="228"/>
      <c r="EI130" s="228"/>
      <c r="EJ130" s="228"/>
      <c r="EK130" s="228"/>
      <c r="EL130" s="228"/>
      <c r="EM130" s="228"/>
      <c r="EN130" s="228"/>
      <c r="EO130" s="228"/>
      <c r="EP130" s="228"/>
      <c r="EQ130" s="228"/>
      <c r="ER130" s="228"/>
      <c r="ES130" s="228"/>
      <c r="ET130" s="228"/>
      <c r="EU130" s="228"/>
      <c r="EV130" s="228"/>
      <c r="EW130" s="228"/>
      <c r="EX130" s="228"/>
      <c r="EY130" s="228"/>
      <c r="EZ130" s="228"/>
      <c r="FA130" s="228"/>
      <c r="FB130" s="228"/>
      <c r="FC130" s="228"/>
      <c r="FD130" s="228"/>
      <c r="FE130" s="228"/>
      <c r="FF130" s="228"/>
      <c r="FG130" s="228"/>
      <c r="FH130" s="228"/>
      <c r="FI130" s="228"/>
      <c r="FJ130" s="228"/>
      <c r="FK130" s="228"/>
      <c r="FL130" s="228"/>
      <c r="FM130" s="228"/>
      <c r="FN130" s="228"/>
      <c r="FO130" s="228"/>
      <c r="FP130" s="228"/>
      <c r="FQ130" s="228"/>
      <c r="FR130" s="228"/>
      <c r="FS130" s="228"/>
      <c r="FT130" s="228"/>
      <c r="FU130" s="228"/>
      <c r="FV130" s="228"/>
      <c r="FW130" s="228"/>
      <c r="FX130" s="228"/>
      <c r="FY130" s="228"/>
      <c r="FZ130" s="228"/>
      <c r="GA130" s="228"/>
      <c r="GB130" s="228"/>
      <c r="GC130" s="228"/>
      <c r="GD130" s="228"/>
      <c r="GE130" s="228"/>
      <c r="GF130" s="228"/>
      <c r="GG130" s="228"/>
      <c r="GH130" s="228"/>
      <c r="GI130" s="228"/>
      <c r="GJ130" s="228"/>
      <c r="GK130" s="228"/>
      <c r="GL130" s="228"/>
      <c r="GM130" s="228"/>
      <c r="GN130" s="228"/>
      <c r="GO130" s="228"/>
      <c r="GP130" s="228"/>
      <c r="GQ130" s="228"/>
      <c r="GR130" s="228"/>
      <c r="GS130" s="228"/>
      <c r="GT130" s="228"/>
      <c r="GU130" s="228"/>
      <c r="GV130" s="228"/>
      <c r="GW130" s="228"/>
      <c r="GX130" s="228"/>
      <c r="GY130" s="228"/>
      <c r="GZ130" s="228"/>
      <c r="HA130" s="228"/>
      <c r="HB130" s="228"/>
      <c r="HC130" s="228"/>
      <c r="HD130" s="228"/>
      <c r="HE130" s="228"/>
      <c r="HF130" s="228"/>
      <c r="HG130" s="228"/>
      <c r="HH130" s="228"/>
      <c r="HI130" s="228"/>
      <c r="HJ130" s="228"/>
      <c r="HK130" s="228"/>
      <c r="HL130" s="228"/>
      <c r="HM130" s="228"/>
      <c r="HN130" s="228"/>
      <c r="HO130" s="228"/>
      <c r="HP130" s="228"/>
      <c r="HQ130" s="228"/>
      <c r="HR130" s="228"/>
      <c r="HS130" s="228"/>
      <c r="HT130" s="228"/>
      <c r="HU130" s="228"/>
      <c r="HV130" s="228"/>
      <c r="HW130" s="228"/>
      <c r="HX130" s="228"/>
      <c r="HY130" s="228"/>
      <c r="HZ130" s="228"/>
      <c r="IA130" s="228"/>
      <c r="IB130" s="228"/>
      <c r="IC130" s="228"/>
      <c r="ID130" s="228"/>
      <c r="IE130" s="228"/>
      <c r="IF130" s="228"/>
      <c r="IG130" s="228"/>
      <c r="IH130" s="228"/>
      <c r="II130" s="228"/>
      <c r="IJ130" s="228"/>
      <c r="IK130" s="228"/>
      <c r="IL130" s="228"/>
      <c r="IM130" s="228"/>
      <c r="IN130" s="228"/>
    </row>
    <row r="131" s="843" customFormat="1" ht="17.25" customHeight="1"/>
    <row r="132" s="836" customFormat="1" ht="14.25">
      <c r="A132" s="836" t="s">
        <v>265</v>
      </c>
    </row>
    <row r="133" s="493" customFormat="1" ht="14.25"/>
    <row r="134" ht="14.25">
      <c r="C134" s="265"/>
    </row>
    <row r="135" ht="14.25">
      <c r="C135" s="265"/>
    </row>
    <row r="136" ht="14.25">
      <c r="C136" s="265"/>
    </row>
    <row r="137" ht="14.25">
      <c r="C137" s="265"/>
    </row>
    <row r="138" ht="14.25">
      <c r="C138" s="265"/>
    </row>
    <row r="139" ht="14.25">
      <c r="C139" s="265"/>
    </row>
  </sheetData>
  <sheetProtection sheet="1" objects="1" scenarios="1"/>
  <mergeCells count="13">
    <mergeCell ref="A132:IV132"/>
    <mergeCell ref="M69:P69"/>
    <mergeCell ref="B70:B72"/>
    <mergeCell ref="C70:H71"/>
    <mergeCell ref="A131:IV131"/>
    <mergeCell ref="K70:P71"/>
    <mergeCell ref="I70:I72"/>
    <mergeCell ref="A70:A72"/>
    <mergeCell ref="K3:P4"/>
    <mergeCell ref="A3:A5"/>
    <mergeCell ref="B3:B5"/>
    <mergeCell ref="I3:I5"/>
    <mergeCell ref="C3:H4"/>
  </mergeCells>
  <printOptions horizontalCentered="1" verticalCentered="1"/>
  <pageMargins left="0.31496062992125984" right="0.1968503937007874" top="0.03937007874015748" bottom="0.3937007874015748" header="0" footer="0"/>
  <pageSetup horizontalDpi="300" verticalDpi="300" orientation="portrait" paperSize="9" scale="70" r:id="rId1"/>
  <rowBreaks count="1" manualBreakCount="1"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事務センター</dc:creator>
  <cp:keywords/>
  <dc:description/>
  <cp:lastModifiedBy>兵庫県</cp:lastModifiedBy>
  <cp:lastPrinted>2008-07-18T04:09:43Z</cp:lastPrinted>
  <dcterms:created xsi:type="dcterms:W3CDTF">2008-07-18T02:38:30Z</dcterms:created>
  <dcterms:modified xsi:type="dcterms:W3CDTF">2010-01-12T04:16:30Z</dcterms:modified>
  <cp:category/>
  <cp:version/>
  <cp:contentType/>
  <cp:contentStatus/>
</cp:coreProperties>
</file>